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3\Reports\3-то тримесечие\"/>
    </mc:Choice>
  </mc:AlternateContent>
  <bookViews>
    <workbookView xWindow="0" yWindow="0" windowWidth="20460" windowHeight="7755" tabRatio="814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15" i="5" l="1"/>
  <c r="C15" i="5"/>
  <c r="H15" i="5"/>
  <c r="G15" i="5"/>
  <c r="G69" i="4"/>
  <c r="G67" i="4"/>
  <c r="G66" i="4"/>
  <c r="G64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R40" i="8" s="1"/>
  <c r="H907" i="2" s="1"/>
  <c r="H787" i="2"/>
  <c r="G40" i="8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G36" i="8"/>
  <c r="H573" i="2" s="1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E41" i="8"/>
  <c r="H518" i="2" s="1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H577" i="2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J26" i="8"/>
  <c r="G28" i="8"/>
  <c r="H566" i="2" s="1"/>
  <c r="J17" i="7"/>
  <c r="H376" i="2" s="1"/>
  <c r="J28" i="8"/>
  <c r="R28" i="8" s="1"/>
  <c r="H896" i="2" s="1"/>
  <c r="H654" i="2"/>
  <c r="C85" i="4" l="1"/>
  <c r="H64" i="2" s="1"/>
  <c r="J36" i="8"/>
  <c r="H663" i="2" s="1"/>
  <c r="H79" i="2"/>
  <c r="H552" i="2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H354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R36" i="8" l="1"/>
  <c r="H903" i="2" s="1"/>
  <c r="C56" i="4"/>
  <c r="H41" i="2" s="1"/>
  <c r="R18" i="8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G95" i="4" l="1"/>
  <c r="E6" i="14" s="1"/>
  <c r="C95" i="4"/>
  <c r="D6" i="12" s="1"/>
  <c r="D20" i="12" s="1"/>
  <c r="H1006" i="2"/>
  <c r="C11" i="14"/>
  <c r="D4" i="12"/>
  <c r="D19" i="12" s="1"/>
  <c r="D18" i="12"/>
  <c r="H859" i="2"/>
  <c r="H214" i="2"/>
  <c r="C7" i="14"/>
  <c r="D7" i="14" s="1"/>
  <c r="C6" i="14"/>
  <c r="D16" i="12"/>
  <c r="H72" i="2"/>
  <c r="R19" i="8"/>
  <c r="H889" i="2" s="1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D6" i="14" l="1"/>
  <c r="H125" i="2"/>
  <c r="D21" i="12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<sst xmlns="http://schemas.openxmlformats.org/spreadsheetml/2006/main" count="4322" uniqueCount="1003">
  <si>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</si>
  <si>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</si>
  <si>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</si>
  <si>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</si>
  <si>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</si>
  <si>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</si>
  <si>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</si>
  <si>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</si>
  <si>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</si>
  <si>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</si>
  <si>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</si>
  <si>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</si>
  <si>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</si>
  <si>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</si>
  <si>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</si>
  <si>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</si>
  <si>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</si>
  <si>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</si>
  <si>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</si>
  <si>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</si>
  <si>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</si>
  <si>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</si>
  <si>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</si>
  <si>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</si>
  <si>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</si>
  <si>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</si>
  <si>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</si>
  <si>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</si>
  <si>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</si>
  <si>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</si>
  <si>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</si>
  <si>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</si>
  <si>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</si>
  <si>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</si>
  <si>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</si>
  <si>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</si>
  <si>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</si>
  <si>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</si>
  <si>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</si>
  <si>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</si>
  <si>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</si>
  <si>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</si>
  <si>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</si>
  <si>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</si>
  <si>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</si>
  <si>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</si>
  <si>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</si>
  <si>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</si>
  <si>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</si>
  <si>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</si>
  <si>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</si>
  <si>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</si>
  <si>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</si>
  <si>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</si>
  <si>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</si>
  <si>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</si>
  <si>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</si>
  <si>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</si>
  <si>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</si>
  <si>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</si>
  <si>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</si>
  <si>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</si>
  <si>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</si>
  <si>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</si>
  <si>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</si>
  <si>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</si>
  <si>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</si>
  <si>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</si>
  <si>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</si>
  <si>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</si>
  <si>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</si>
  <si>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</si>
  <si>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</si>
  <si>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</si>
  <si>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</si>
  <si>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</si>
  <si>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</si>
  <si>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</si>
  <si>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</si>
  <si>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</si>
  <si>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</si>
  <si>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</si>
  <si>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</si>
  <si>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</si>
  <si>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</si>
  <si>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</si>
  <si>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</si>
  <si>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</si>
  <si>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</si>
  <si>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</si>
  <si>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</si>
  <si>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</si>
  <si>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</si>
  <si>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</si>
  <si>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</si>
  <si>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</si>
  <si>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</si>
  <si>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</si>
  <si>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</si>
  <si>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</si>
  <si>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</si>
  <si>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</si>
  <si>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</si>
  <si>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</si>
  <si>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</si>
  <si>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</si>
  <si>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</si>
  <si>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</si>
  <si>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</si>
  <si>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</si>
  <si>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</si>
  <si>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</si>
  <si>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</si>
  <si>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</si>
  <si>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</si>
  <si>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</si>
  <si>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</si>
  <si>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</si>
  <si>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</si>
  <si>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</si>
  <si>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</si>
  <si>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</si>
  <si>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</si>
  <si>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</si>
  <si>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</si>
  <si>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</si>
  <si>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</si>
  <si>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</si>
  <si>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</si>
  <si>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</si>
  <si>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</si>
  <si>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</si>
  <si>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</si>
  <si>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</si>
  <si>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</si>
  <si>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</si>
  <si>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</si>
  <si>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</si>
  <si>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</si>
  <si>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</si>
  <si>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</si>
  <si>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</si>
  <si>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</si>
  <si>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</si>
  <si>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</si>
  <si>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</si>
  <si>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</si>
  <si>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</si>
  <si>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</si>
  <si>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</si>
  <si>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</si>
  <si>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</si>
  <si>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</si>
  <si>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</si>
  <si>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</si>
  <si>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</si>
  <si>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</si>
  <si>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</si>
  <si>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</si>
  <si>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</si>
  <si>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</si>
  <si>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</si>
  <si>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</si>
  <si>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</si>
  <si>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</si>
  <si>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</si>
  <si>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</si>
  <si>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</si>
  <si>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</si>
  <si>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</si>
  <si>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</si>
  <si>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</si>
  <si>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</si>
  <si>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</si>
  <si>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</si>
  <si>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</si>
  <si>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</si>
  <si>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</si>
  <si>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</si>
  <si>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</si>
  <si>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</si>
  <si>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</si>
  <si>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</si>
  <si>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</si>
  <si>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</si>
  <si>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</si>
  <si>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</si>
  <si>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</si>
  <si>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</si>
  <si>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</si>
  <si>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</si>
  <si>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</si>
  <si>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</si>
  <si>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</si>
  <si>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</si>
  <si>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</si>
  <si>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</si>
  <si>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</si>
  <si>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</si>
  <si>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</si>
  <si>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</si>
  <si>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</si>
  <si>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</si>
  <si>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</si>
  <si>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</si>
  <si>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</si>
  <si>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</si>
  <si>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</si>
  <si>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</si>
  <si>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</si>
  <si>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</si>
  <si>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</si>
  <si>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</si>
  <si>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</si>
  <si>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</si>
  <si>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</si>
  <si>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</si>
  <si>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</si>
  <si>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</si>
  <si>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</si>
  <si>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</si>
  <si>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</si>
  <si>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</si>
  <si>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</si>
  <si>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</si>
  <si>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</si>
  <si>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</si>
  <si>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</si>
  <si>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</si>
  <si>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</si>
  <si>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</si>
  <si>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</si>
  <si>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</si>
  <si>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</si>
  <si>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</si>
  <si>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</si>
  <si>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</si>
  <si>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</si>
  <si>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</si>
  <si>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</si>
  <si>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</si>
  <si>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</si>
  <si>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</si>
  <si>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</si>
  <si>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</si>
  <si>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</si>
  <si>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</si>
  <si>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</si>
  <si>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</si>
  <si>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</si>
  <si>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</si>
  <si>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</si>
  <si>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</si>
  <si>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</si>
  <si>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</si>
  <si>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</si>
  <si>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</si>
  <si>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</si>
  <si>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</si>
  <si>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</si>
  <si>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</si>
  <si>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</si>
  <si>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</si>
  <si>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</si>
  <si>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</si>
  <si>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</si>
  <si>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</si>
  <si>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</si>
  <si>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</si>
  <si>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</si>
  <si>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</si>
  <si>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</si>
  <si>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</si>
  <si>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</si>
  <si>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</si>
  <si>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</si>
  <si>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</si>
  <si>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</si>
  <si>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</si>
  <si>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</si>
  <si>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</si>
  <si>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</si>
  <si>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</si>
  <si>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</si>
  <si>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</si>
  <si>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</si>
  <si>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</si>
  <si>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</si>
  <si>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</si>
  <si>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</si>
  <si>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</si>
  <si>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</si>
  <si>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</si>
  <si>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</si>
  <si>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</si>
  <si>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</si>
  <si>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</si>
  <si>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</si>
  <si>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</si>
  <si>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</si>
  <si>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</si>
  <si>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</si>
  <si>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</si>
  <si>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</si>
  <si>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</si>
  <si>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</si>
  <si>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</si>
  <si>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</si>
  <si>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</si>
  <si>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</si>
  <si>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</si>
  <si>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</si>
  <si>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</si>
  <si>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</si>
  <si>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</si>
  <si>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</si>
  <si>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</si>
  <si>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</si>
  <si>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</si>
  <si>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</si>
  <si>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</si>
  <si>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</si>
  <si>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</si>
  <si>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</si>
  <si>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</si>
  <si>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</si>
  <si>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</si>
  <si>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</si>
  <si>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</si>
  <si>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</si>
  <si>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</si>
  <si>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</si>
  <si>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</si>
  <si>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</si>
  <si>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</si>
  <si>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</si>
  <si>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</si>
  <si>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</si>
  <si>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</si>
  <si>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</si>
  <si>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</si>
  <si>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</si>
  <si>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</si>
  <si>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</si>
  <si>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</si>
  <si>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</si>
  <si>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</si>
  <si>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</si>
  <si>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</si>
  <si>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</si>
  <si>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</si>
  <si>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</si>
  <si>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</si>
  <si>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</si>
  <si>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</si>
  <si>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</si>
  <si>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</si>
  <si>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</si>
  <si>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</si>
  <si>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</si>
  <si>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</si>
  <si>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</si>
  <si>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</si>
  <si>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</si>
  <si>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</si>
  <si>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</si>
  <si>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</si>
  <si>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</si>
  <si>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</si>
  <si>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</si>
  <si>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</si>
  <si>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</si>
  <si>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</si>
  <si>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</si>
  <si>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</si>
  <si>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</si>
  <si>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</si>
  <si>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</si>
  <si>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</si>
  <si>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</si>
  <si>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</si>
  <si>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</si>
  <si>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</si>
  <si>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</si>
  <si>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</si>
  <si>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</si>
  <si>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</si>
  <si>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</si>
  <si>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</si>
  <si>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</si>
  <si>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</si>
  <si>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</si>
  <si>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</si>
  <si>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</si>
  <si>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</si>
  <si>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</si>
  <si>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</si>
  <si>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</si>
  <si>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</si>
  <si>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</si>
  <si>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</si>
  <si>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</si>
  <si>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</si>
  <si>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</si>
  <si>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</si>
  <si>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</si>
  <si>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</si>
  <si>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</si>
  <si>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</si>
  <si>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</si>
  <si>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</si>
  <si>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</si>
  <si>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</si>
  <si>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</si>
  <si>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</si>
  <si>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</si>
  <si>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</si>
  <si>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</si>
  <si>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</si>
  <si>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</si>
  <si>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</si>
  <si>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</si>
  <si>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</si>
  <si>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</si>
  <si>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</si>
  <si>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</si>
  <si>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</si>
  <si>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</si>
  <si>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</si>
  <si>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</si>
  <si>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</si>
  <si>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</si>
  <si>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</si>
  <si>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</si>
  <si>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</si>
  <si>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</si>
  <si>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</si>
  <si>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</si>
  <si>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</si>
  <si>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</si>
  <si>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</si>
  <si>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</si>
  <si>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</si>
  <si>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</si>
  <si>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</si>
  <si>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</si>
  <si>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</si>
  <si>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</si>
  <si>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</si>
  <si>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</si>
  <si>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</si>
  <si>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</si>
  <si>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</si>
  <si>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</si>
  <si>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</si>
  <si>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</si>
  <si>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</si>
  <si>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</si>
  <si>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</si>
  <si>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</si>
  <si>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</si>
  <si>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</si>
  <si>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</si>
  <si>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</si>
  <si>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</si>
  <si>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</si>
  <si>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</si>
  <si>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</si>
  <si>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</si>
  <si>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</si>
  <si>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</si>
  <si>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</si>
  <si>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</si>
  <si>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</si>
  <si>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</si>
  <si>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</si>
  <si>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</si>
  <si>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</si>
  <si>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</si>
  <si>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</si>
  <si>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</si>
  <si>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</si>
  <si>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</si>
  <si>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</si>
  <si>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</si>
  <si>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</si>
  <si>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</si>
  <si>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</si>
  <si>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</si>
  <si>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</si>
  <si>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</si>
  <si>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</si>
  <si>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</si>
  <si>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</si>
  <si>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</si>
  <si>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</si>
  <si>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</si>
  <si>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</si>
  <si>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</si>
  <si>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</si>
  <si>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</si>
  <si>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</si>
  <si>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</si>
  <si>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</si>
  <si>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</si>
  <si>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</si>
  <si>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</si>
  <si>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</si>
  <si>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</si>
  <si>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</si>
  <si>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</si>
  <si>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</si>
  <si>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</si>
  <si>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</si>
  <si>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</si>
  <si>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</si>
  <si>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</si>
  <si>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</si>
  <si>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</si>
  <si>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</si>
  <si>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</si>
  <si>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</si>
  <si>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</si>
  <si>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</si>
  <si>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</si>
  <si>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</si>
  <si>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</si>
  <si>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</si>
  <si>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</si>
  <si>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</si>
  <si>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</si>
  <si>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</si>
  <si>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</si>
  <si>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</si>
  <si>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</si>
  <si>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</si>
  <si>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</si>
  <si>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</si>
  <si>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</si>
  <si>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</si>
  <si>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</si>
  <si>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</si>
  <si>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</si>
  <si>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</si>
  <si>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</si>
  <si>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</si>
  <si>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</si>
  <si>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</si>
  <si>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</si>
  <si>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</si>
  <si>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</si>
  <si>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</si>
  <si>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</si>
  <si>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</si>
  <si>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</si>
  <si>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</si>
  <si>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</si>
  <si>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</si>
  <si>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</si>
  <si>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</si>
  <si>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</si>
  <si>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</si>
  <si>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</si>
  <si>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</si>
  <si>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</si>
  <si>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</si>
  <si>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</si>
  <si>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</si>
  <si>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</si>
  <si>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</si>
  <si>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</si>
  <si>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</si>
  <si>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</si>
  <si>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</si>
  <si>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</si>
  <si>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</si>
  <si>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</si>
  <si>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</si>
  <si>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</si>
  <si>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</si>
  <si>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</si>
  <si>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</si>
  <si>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</si>
  <si>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</si>
  <si>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</si>
  <si>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</si>
  <si>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</si>
  <si>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</si>
  <si>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</si>
  <si>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</si>
  <si>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</si>
  <si>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</si>
  <si>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</si>
  <si>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</si>
  <si>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</si>
  <si>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</si>
  <si>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</si>
  <si>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</si>
  <si>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</si>
  <si>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</si>
  <si>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</si>
  <si>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</si>
  <si>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</si>
  <si>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</si>
  <si>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</si>
  <si>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</si>
  <si>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</si>
  <si>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</si>
  <si>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</si>
  <si>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</si>
  <si>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</si>
  <si>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</si>
  <si>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</si>
  <si>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</si>
  <si>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</si>
  <si>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</si>
  <si>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</si>
  <si>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</si>
  <si>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</si>
  <si>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</si>
  <si>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</si>
  <si>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</si>
  <si>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</si>
  <si>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</si>
  <si>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</si>
  <si>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</si>
  <si>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</si>
  <si>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</si>
  <si>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</si>
  <si>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</si>
  <si>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</si>
  <si>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</si>
  <si>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</si>
  <si>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</si>
  <si>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</si>
  <si>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</si>
  <si>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</si>
  <si>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</si>
  <si>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</si>
  <si>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</si>
  <si>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</si>
  <si>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</si>
  <si>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</si>
  <si>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</si>
  <si>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</si>
  <si>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</si>
  <si>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</si>
  <si>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</si>
  <si>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</si>
  <si>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</si>
  <si>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</si>
  <si>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</si>
  <si>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</si>
  <si>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</si>
  <si>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</si>
  <si>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</si>
  <si>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</si>
  <si>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</si>
  <si>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</si>
  <si>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</si>
  <si>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</si>
  <si>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</si>
  <si>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</si>
  <si>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</si>
  <si>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</si>
  <si>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</si>
  <si>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</si>
  <si>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</si>
  <si>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</si>
  <si>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</si>
  <si>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</si>
  <si>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</si>
  <si>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</si>
  <si>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</si>
  <si>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</si>
  <si>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</si>
  <si>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</si>
  <si>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</si>
  <si>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</si>
  <si>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</si>
  <si>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</si>
  <si>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</si>
  <si>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</si>
  <si>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</si>
  <si>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</si>
  <si>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</si>
  <si>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</si>
  <si>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</si>
  <si>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</si>
  <si>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</si>
  <si>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</si>
  <si>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</si>
  <si>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</si>
  <si>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</si>
  <si>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</si>
  <si>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</si>
  <si>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</si>
  <si>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</si>
  <si>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</si>
  <si>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</si>
  <si>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</si>
  <si>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</si>
  <si>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</si>
  <si>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</si>
  <si>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</si>
  <si>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</si>
  <si>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</si>
  <si>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</si>
  <si>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</si>
  <si>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</si>
  <si>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</si>
  <si>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</si>
  <si>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</si>
  <si>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</si>
  <si>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</si>
  <si>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</si>
  <si>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</si>
  <si>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</si>
  <si>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</si>
  <si>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</si>
  <si>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</si>
  <si>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</si>
  <si>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</si>
  <si>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</si>
  <si>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</si>
  <si>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</si>
  <si>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</si>
  <si>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</si>
  <si>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</si>
  <si>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</si>
  <si>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</si>
  <si>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</si>
  <si>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</si>
  <si>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</si>
  <si>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</si>
  <si>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</si>
  <si>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</si>
  <si>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</si>
  <si>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</si>
  <si>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</si>
  <si>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</si>
  <si>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</si>
  <si>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</si>
  <si>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</si>
  <si>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</si>
  <si>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</si>
  <si>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</si>
  <si>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</si>
  <si>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</si>
  <si>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</si>
  <si>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</si>
  <si>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</si>
  <si>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</si>
  <si>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</si>
  <si>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</si>
  <si>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</si>
  <si>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</si>
  <si>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</si>
  <si>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</si>
  <si>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</si>
  <si>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</si>
  <si>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</si>
  <si>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</si>
  <si>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</si>
  <si>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</si>
  <si>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</si>
  <si>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</si>
  <si>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</si>
  <si>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</si>
  <si>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</si>
  <si>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</si>
  <si>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</si>
  <si>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</si>
  <si>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</si>
  <si>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</si>
  <si>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</si>
  <si>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</si>
  <si>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</si>
  <si>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</si>
  <si>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</si>
  <si>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</si>
  <si>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</si>
  <si>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</si>
  <si>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</si>
  <si>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</si>
  <si>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</si>
  <si>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</si>
  <si>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</si>
  <si>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</si>
  <si>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</si>
  <si>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</si>
  <si>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</si>
  <si>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</si>
  <si>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</si>
  <si>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</si>
  <si>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</si>
  <si>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</si>
  <si>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</si>
  <si>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</si>
  <si>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</si>
  <si>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</si>
  <si>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</si>
  <si>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</si>
  <si>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</si>
  <si>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</si>
  <si>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</si>
  <si>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</si>
  <si>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</si>
  <si>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</si>
  <si>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</si>
  <si>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</si>
  <si>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</si>
  <si>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</si>
  <si>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</si>
  <si>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</si>
  <si>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</si>
  <si>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</si>
  <si>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</si>
  <si>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</si>
  <si>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</si>
  <si>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</si>
  <si>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</si>
  <si>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</si>
  <si>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</si>
  <si>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</si>
  <si>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</si>
  <si>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</si>
  <si>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</si>
  <si>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</si>
  <si>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</si>
  <si>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</si>
  <si>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</si>
  <si>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</si>
  <si>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</si>
  <si>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</si>
  <si>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</si>
  <si>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</si>
  <si>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</si>
  <si>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</si>
  <si>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</si>
  <si>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</si>
  <si>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</si>
  <si>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</si>
  <si>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</si>
  <si>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</si>
  <si>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</si>
  <si>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</si>
  <si>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</si>
  <si>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</si>
  <si>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</si>
  <si>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</si>
  <si>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</si>
  <si>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</si>
  <si>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</si>
  <si>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</si>
  <si>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</si>
  <si>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</si>
  <si>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</si>
  <si>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</si>
  <si>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</si>
  <si>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</si>
  <si>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</si>
  <si>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</si>
  <si>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</si>
  <si>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</si>
  <si>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</si>
  <si>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</si>
  <si>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</si>
  <si>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</si>
  <si>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</si>
  <si>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</si>
  <si>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</si>
  <si>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</si>
  <si>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</si>
  <si>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</si>
  <si>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</si>
  <si>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</si>
  <si>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</si>
  <si>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</si>
  <si>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</si>
  <si>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</si>
  <si>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</si>
  <si>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</si>
  <si>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</si>
  <si>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</si>
  <si>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</si>
  <si>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</si>
  <si>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</si>
  <si>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</si>
  <si>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</si>
  <si>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</si>
  <si>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</si>
  <si>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</si>
  <si>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</si>
  <si>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</si>
  <si>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</si>
  <si>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</si>
  <si>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</si>
  <si>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</si>
  <si>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</si>
  <si>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</si>
  <si>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</si>
  <si>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</si>
  <si>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</si>
  <si>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</si>
  <si>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</si>
  <si>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</si>
  <si>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</si>
  <si>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</si>
  <si>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</si>
  <si>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</si>
  <si>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</si>
  <si>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</si>
  <si>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</si>
  <si>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</si>
  <si>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</si>
  <si>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</si>
  <si>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</si>
  <si>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</si>
  <si>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</si>
  <si>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</si>
  <si>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</si>
  <si>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</si>
  <si>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</si>
  <si>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</si>
  <si>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</si>
  <si>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</si>
  <si>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</si>
  <si>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</si>
  <si>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</si>
  <si>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</si>
  <si>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</si>
  <si>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</si>
  <si>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</si>
  <si>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</si>
  <si>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</si>
  <si>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</si>
  <si>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</si>
  <si>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</si>
  <si>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</si>
  <si>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</si>
  <si>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</si>
  <si>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</si>
  <si>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</si>
  <si>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</si>
  <si>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</si>
  <si>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</si>
  <si>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</si>
  <si>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</si>
  <si>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</si>
  <si>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</si>
  <si>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</si>
  <si>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</si>
  <si>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</si>
  <si>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</si>
  <si>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</si>
  <si>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</si>
  <si>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</si>
  <si>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</si>
  <si>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</si>
  <si>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</si>
  <si>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</si>
  <si>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</si>
  <si>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</si>
  <si>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</si>
  <si>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</si>
  <si>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</si>
  <si>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</si>
  <si>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</si>
  <si>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</si>
  <si>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</si>
  <si>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</si>
  <si>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</si>
  <si>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</si>
  <si>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</si>
  <si>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</si>
  <si>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</si>
  <si>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</si>
  <si>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</si>
  <si>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</si>
  <si>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</si>
  <si>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</si>
  <si>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</si>
  <si>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</si>
  <si>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</si>
  <si>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</si>
  <si>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</si>
  <si>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</si>
  <si>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</si>
  <si>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</si>
  <si>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</si>
  <si>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</si>
  <si>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</si>
  <si>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</si>
  <si>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</si>
  <si>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</si>
  <si>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</si>
  <si>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</si>
  <si>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</si>
  <si>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</si>
  <si>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01.01.2023</t>
  </si>
  <si>
    <t>30.09.2023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</si>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</sst>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22" sqref="B22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30.09.2023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27.10.2023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1000</v>
      </c>
    </row>
    <row r="10" spans="1:27">
      <c r="A10" s="7" t="s">
        <v>2</v>
      </c>
      <c r="B10" s="578" t="s">
        <v>1001</v>
      </c>
    </row>
    <row r="11" spans="1:27">
      <c r="A11" s="7" t="s">
        <v>975</v>
      </c>
      <c r="B11" s="578" t="s">
        <v>1002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до 30.09.2023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45474</v>
      </c>
      <c r="D6" s="675">
        <f t="shared" ref="D6:D15" si="0">C6-E6</f>
        <v>0</v>
      </c>
      <c r="E6" s="674">
        <f>'1-Баланс'!G95</f>
        <v>45474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33823</v>
      </c>
      <c r="D7" s="675">
        <f t="shared" si="0"/>
        <v>18364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1737</v>
      </c>
      <c r="D8" s="675">
        <f t="shared" si="0"/>
        <v>0</v>
      </c>
      <c r="E8" s="674">
        <f>ABS('2-Отчет за доходите'!C44)-ABS('2-Отчет за доходите'!G44)</f>
        <v>1737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4085</v>
      </c>
      <c r="D9" s="675">
        <f t="shared" si="0"/>
        <v>0</v>
      </c>
      <c r="E9" s="674">
        <f>'3-Отчет за паричния поток'!C45</f>
        <v>4085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2428</v>
      </c>
      <c r="D10" s="675">
        <f t="shared" si="0"/>
        <v>0</v>
      </c>
      <c r="E10" s="674">
        <f>'3-Отчет за паричния поток'!C46</f>
        <v>2428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33823</v>
      </c>
      <c r="D11" s="675">
        <f t="shared" si="0"/>
        <v>0</v>
      </c>
      <c r="E11" s="674">
        <f>'4-Отчет за собствения капитал'!L34</f>
        <v>33823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6.2180060855557544E-2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5.1355586435265943E-2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0.14908591537207105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3.8197651405198575E-2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1.0658728051879101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3.6850026876903779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2.1085826912739654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0.77799677477154627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0.43504748253001252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0.86859861322720067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0.61430707657122752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0.15215702002857645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0.34446973952635784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0.25621234111800151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1840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5.4400851491588562E-2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0.14804668042410873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2.8000480653689017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30.09.2023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30.09.2023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7136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30.09.2023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11207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30.09.2023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30.09.2023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268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30.09.2023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159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30.09.2023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2884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30.09.2023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1256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30.09.2023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23408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30.09.2023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30.09.2023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30.09.2023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30.09.2023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30.09.2023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30.09.2023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30.09.2023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30.09.2023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30.09.2023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30.09.2023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30.09.2023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30.09.2023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30.09.2023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30.09.2023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30.09.2023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30.09.2023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1499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30.09.2023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1499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30.09.2023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30.09.2023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30.09.2023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30.09.2023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30.09.2023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1500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30.09.2023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30.09.2023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30.09.2023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30.09.2023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30.09.2023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30.09.2023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30.09.2023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30.09.2023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24908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30.09.2023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7325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30.09.2023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564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30.09.2023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30.09.2023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864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30.09.2023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30.09.2023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30.09.2023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8753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30.09.2023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2539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30.09.2023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4121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30.09.2023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465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30.09.2023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30.09.2023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30.09.2023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184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30.09.2023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30.09.2023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117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30.09.2023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7426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30.09.2023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1914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30.09.2023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1914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30.09.2023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30.09.2023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30.09.2023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30.09.2023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30.09.2023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1914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30.09.2023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2428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30.09.2023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30.09.2023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30.09.2023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30.09.2023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2428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30.09.2023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45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30.09.2023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20566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30.09.2023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45474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30.09.2023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30.09.2023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30.09.2023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30.09.2023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30.09.2023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30.09.2023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30.09.2023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30.09.2023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30.09.2023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30.09.2023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13798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30.09.2023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13798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30.09.2023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30.09.2023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30.09.2023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13798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30.09.2023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2829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30.09.2023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2829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30.09.2023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30.09.2023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30.09.2023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1737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30.09.2023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30.09.2023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4566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30.09.2023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33823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30.09.2023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30.09.2023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30.09.2023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3890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30.09.2023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30.09.2023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30.09.2023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30.09.2023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1127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30.09.2023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5017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30.09.2023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30.09.2023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30.09.2023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204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30.09.2023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849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30.09.2023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6070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30.09.2023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30.09.2023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432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30.09.2023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4620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30.09.2023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17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30.09.2023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30.09.2023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3584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30.09.2023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102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30.09.2023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662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30.09.2023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173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30.09.2023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82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30.09.2023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361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30.09.2023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30.09.2023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5413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30.09.2023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168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30.09.2023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30.09.2023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30.09.2023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5581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30.09.2023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45474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30.09.2023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17053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30.09.2023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1405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30.09.2023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2321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30.09.2023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4337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30.09.2023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724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30.09.2023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172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30.09.2023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96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30.09.2023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120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30.09.2023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30.09.2023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30.09.2023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26228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30.09.2023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103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30.09.2023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14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30.09.2023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24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30.09.2023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30.09.2023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141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30.09.2023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26369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30.09.2023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1737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30.09.2023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30.09.2023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30.09.2023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26369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30.09.2023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1737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30.09.2023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30.09.2023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30.09.2023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30.09.2023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30.09.2023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1737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30.09.2023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30.09.2023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1737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30.09.2023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28106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30.09.2023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27702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30.09.2023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30.09.2023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30.09.2023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233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30.09.2023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27935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30.09.2023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154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30.09.2023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154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30.09.2023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4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30.09.2023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30.09.2023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30.09.2023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13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30.09.2023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30.09.2023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17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30.09.2023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28106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30.09.2023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30.09.2023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30.09.2023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30.09.2023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28106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30.09.2023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30.09.2023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30.09.2023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30.09.2023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30.09.2023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28106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30.09.2023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30586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30.09.2023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-21718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30.09.2023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30.09.2023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-5008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30.09.2023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682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30.09.2023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-52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30.09.2023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30.09.2023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-9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30.09.2023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30.09.2023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-140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30.09.2023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4341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30.09.2023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-3017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30.09.2023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30.09.2023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30.09.2023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30.09.2023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30.09.2023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30.09.2023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30.09.2023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30.09.2023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30.09.2023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-2741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30.09.2023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-5758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30.09.2023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30.09.2023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30.09.2023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1680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30.09.2023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-1122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30.09.2023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-155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30.09.2023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-86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30.09.2023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-557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30.09.2023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30.09.2023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-240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30.09.2023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-1657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30.09.2023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4085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30.09.2023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2428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30.09.2023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30.09.2023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30.09.2023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30.09.2023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30.09.2023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30.09.2023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30.09.2023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30.09.2023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30.09.2023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30.09.2023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30.09.2023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30.09.2023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30.09.2023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30.09.2023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30.09.2023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30.09.2023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30.09.2023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30.09.2023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30.09.2023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30.09.2023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30.09.2023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30.09.2023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30.09.2023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30.09.2023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30.09.2023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30.09.2023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30.09.2023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30.09.2023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30.09.2023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30.09.2023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30.09.2023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30.09.2023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30.09.2023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30.09.2023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30.09.2023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30.09.2023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30.09.2023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30.09.2023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30.09.2023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30.09.2023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30.09.2023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30.09.2023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30.09.2023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30.09.2023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30.09.2023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30.09.2023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30.09.2023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30.09.2023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30.09.2023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30.09.2023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30.09.2023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30.09.2023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30.09.2023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30.09.2023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30.09.2023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30.09.2023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30.09.2023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30.09.2023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30.09.2023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30.09.2023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30.09.2023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30.09.2023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30.09.2023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30.09.2023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30.09.2023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30.09.2023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30.09.2023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30.09.2023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30.09.2023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13785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30.09.2023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30.09.2023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30.09.2023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30.09.2023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13785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30.09.2023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30.09.2023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30.09.2023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30.09.2023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30.09.2023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30.09.2023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30.09.2023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30.09.2023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30.09.2023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30.09.2023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30.09.2023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30.09.2023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30.09.2023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30.09.2023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13785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30.09.2023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30.09.2023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30.09.2023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13785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30.09.2023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30.09.2023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30.09.2023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30.09.2023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30.09.2023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30.09.2023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30.09.2023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30.09.2023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30.09.2023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30.09.2023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30.09.2023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30.09.2023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30.09.2023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30.09.2023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30.09.2023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30.09.2023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30.09.2023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30.09.2023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30.09.2023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30.09.2023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30.09.2023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30.09.2023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30.09.2023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30.09.2023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30.09.2023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30.09.2023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30.09.2023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30.09.2023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30.09.2023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13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30.09.2023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30.09.2023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13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30.09.2023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30.09.2023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30.09.2023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30.09.2023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30.09.2023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30.09.2023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30.09.2023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30.09.2023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30.09.2023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30.09.2023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13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30.09.2023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30.09.2023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30.09.2023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13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30.09.2023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3413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30.09.2023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30.09.2023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30.09.2023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30.09.2023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3413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30.09.2023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1737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30.09.2023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-584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30.09.2023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-571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30.09.2023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-13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30.09.2023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30.09.2023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30.09.2023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30.09.2023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30.09.2023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30.09.2023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30.09.2023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30.09.2023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30.09.2023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30.09.2023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4566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30.09.2023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30.09.2023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30.09.2023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4566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30.09.2023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30.09.2023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30.09.2023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30.09.2023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30.09.2023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30.09.2023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30.09.2023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30.09.2023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30.09.2023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30.09.2023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30.09.2023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30.09.2023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30.09.2023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30.09.2023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30.09.2023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30.09.2023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30.09.2023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30.09.2023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30.09.2023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30.09.2023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30.09.2023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30.09.2023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30.09.2023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30.09.2023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30.09.2023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30.09.2023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30.09.2023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30.09.2023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30.09.2023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30.09.2023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30.09.2023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30.09.2023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30.09.2023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30.09.2023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30.09.2023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30.09.2023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30.09.2023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30.09.2023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30.09.2023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30.09.2023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30.09.2023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30.09.2023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30.09.2023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30.09.2023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30.09.2023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32657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30.09.2023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30.09.2023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30.09.2023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30.09.2023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32657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30.09.2023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1737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30.09.2023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-571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30.09.2023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-571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30.09.2023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30.09.2023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30.09.2023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30.09.2023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30.09.2023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30.09.2023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30.09.2023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30.09.2023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30.09.2023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30.09.2023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30.09.2023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33823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30.09.2023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30.09.2023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30.09.2023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33823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30.09.2023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30.09.2023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30.09.2023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30.09.2023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30.09.2023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30.09.2023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30.09.2023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30.09.2023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30.09.2023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30.09.2023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30.09.2023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30.09.2023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30.09.2023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30.09.2023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30.09.2023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30.09.2023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30.09.2023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30.09.2023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30.09.2023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30.09.2023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30.09.2023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30.09.2023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30.09.2023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30.09.2023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30.09.2023</v>
      </c>
      <c r="D463" s="105" t="s">
        <v>529</v>
      </c>
      <c r="E463" s="496">
        <v>1</v>
      </c>
      <c r="F463" s="105" t="s">
        <v>528</v>
      </c>
      <c r="H463" s="105">
        <f>'Справка 6'!D13</f>
        <v>35938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30.09.2023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30.09.2023</v>
      </c>
      <c r="D465" s="105" t="s">
        <v>535</v>
      </c>
      <c r="E465" s="496">
        <v>1</v>
      </c>
      <c r="F465" s="105" t="s">
        <v>534</v>
      </c>
      <c r="H465" s="105">
        <f>'Справка 6'!D15</f>
        <v>1012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30.09.2023</v>
      </c>
      <c r="D466" s="105" t="s">
        <v>537</v>
      </c>
      <c r="E466" s="496">
        <v>1</v>
      </c>
      <c r="F466" s="105" t="s">
        <v>536</v>
      </c>
      <c r="H466" s="105">
        <f>'Справка 6'!D16</f>
        <v>854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30.09.2023</v>
      </c>
      <c r="D467" s="105" t="s">
        <v>540</v>
      </c>
      <c r="E467" s="496">
        <v>1</v>
      </c>
      <c r="F467" s="105" t="s">
        <v>539</v>
      </c>
      <c r="H467" s="105">
        <f>'Справка 6'!D17</f>
        <v>4574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30.09.2023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30.09.2023</v>
      </c>
      <c r="D469" s="105" t="s">
        <v>545</v>
      </c>
      <c r="E469" s="496">
        <v>1</v>
      </c>
      <c r="F469" s="105" t="s">
        <v>828</v>
      </c>
      <c r="H469" s="105">
        <f>'Справка 6'!D19</f>
        <v>58145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30.09.2023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30.09.2023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30.09.2023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30.09.2023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30.09.2023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30.09.2023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30.09.2023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30.09.2023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30.09.2023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30.09.2023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30.09.2023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30.09.2023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30.09.2023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30.09.2023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30.09.2023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30.09.2023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30.09.2023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30.09.2023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30.09.2023</v>
      </c>
      <c r="D488" s="105" t="s">
        <v>578</v>
      </c>
      <c r="E488" s="496">
        <v>1</v>
      </c>
      <c r="F488" s="105" t="s">
        <v>827</v>
      </c>
      <c r="H488" s="105">
        <f>'Справка 6'!D41</f>
        <v>1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30.09.2023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30.09.2023</v>
      </c>
      <c r="D490" s="105" t="s">
        <v>583</v>
      </c>
      <c r="E490" s="496">
        <v>1</v>
      </c>
      <c r="F490" s="105" t="s">
        <v>582</v>
      </c>
      <c r="H490" s="105">
        <f>'Справка 6'!D43</f>
        <v>59346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30.09.2023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30.09.2023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30.09.2023</v>
      </c>
      <c r="D493" s="105" t="s">
        <v>529</v>
      </c>
      <c r="E493" s="496">
        <v>2</v>
      </c>
      <c r="F493" s="105" t="s">
        <v>528</v>
      </c>
      <c r="H493" s="105">
        <f>'Справка 6'!E13</f>
        <v>5126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30.09.2023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30.09.2023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30.09.2023</v>
      </c>
      <c r="D496" s="105" t="s">
        <v>537</v>
      </c>
      <c r="E496" s="496">
        <v>2</v>
      </c>
      <c r="F496" s="105" t="s">
        <v>536</v>
      </c>
      <c r="H496" s="105">
        <f>'Справка 6'!E16</f>
        <v>7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30.09.2023</v>
      </c>
      <c r="D497" s="105" t="s">
        <v>540</v>
      </c>
      <c r="E497" s="496">
        <v>2</v>
      </c>
      <c r="F497" s="105" t="s">
        <v>539</v>
      </c>
      <c r="H497" s="105">
        <f>'Справка 6'!E17</f>
        <v>3443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30.09.2023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30.09.2023</v>
      </c>
      <c r="D499" s="105" t="s">
        <v>545</v>
      </c>
      <c r="E499" s="496">
        <v>2</v>
      </c>
      <c r="F499" s="105" t="s">
        <v>828</v>
      </c>
      <c r="H499" s="105">
        <f>'Справка 6'!E19</f>
        <v>8576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30.09.2023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30.09.2023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30.09.2023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30.09.2023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30.09.2023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30.09.2023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30.09.2023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30.09.2023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30.09.2023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30.09.2023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30.09.2023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30.09.2023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30.09.2023</v>
      </c>
      <c r="D512" s="105" t="s">
        <v>568</v>
      </c>
      <c r="E512" s="496">
        <v>2</v>
      </c>
      <c r="F512" s="105" t="s">
        <v>567</v>
      </c>
      <c r="H512" s="105">
        <f>'Справка 6'!E35</f>
        <v>956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30.09.2023</v>
      </c>
      <c r="D513" s="105" t="s">
        <v>569</v>
      </c>
      <c r="E513" s="496">
        <v>2</v>
      </c>
      <c r="F513" s="105" t="s">
        <v>121</v>
      </c>
      <c r="H513" s="105">
        <f>'Справка 6'!E36</f>
        <v>956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30.09.2023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30.09.2023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30.09.2023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30.09.2023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30.09.2023</v>
      </c>
      <c r="D518" s="105" t="s">
        <v>578</v>
      </c>
      <c r="E518" s="496">
        <v>2</v>
      </c>
      <c r="F518" s="105" t="s">
        <v>827</v>
      </c>
      <c r="H518" s="105">
        <f>'Справка 6'!E41</f>
        <v>956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30.09.2023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30.09.2023</v>
      </c>
      <c r="D520" s="105" t="s">
        <v>583</v>
      </c>
      <c r="E520" s="496">
        <v>2</v>
      </c>
      <c r="F520" s="105" t="s">
        <v>582</v>
      </c>
      <c r="H520" s="105">
        <f>'Справка 6'!E43</f>
        <v>9532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30.09.2023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30.09.2023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30.09.2023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30.09.2023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30.09.2023</v>
      </c>
      <c r="D525" s="105" t="s">
        <v>535</v>
      </c>
      <c r="E525" s="496">
        <v>3</v>
      </c>
      <c r="F525" s="105" t="s">
        <v>534</v>
      </c>
      <c r="H525" s="105">
        <f>'Справка 6'!F15</f>
        <v>149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30.09.2023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30.09.2023</v>
      </c>
      <c r="D527" s="105" t="s">
        <v>540</v>
      </c>
      <c r="E527" s="496">
        <v>3</v>
      </c>
      <c r="F527" s="105" t="s">
        <v>539</v>
      </c>
      <c r="H527" s="105">
        <f>'Справка 6'!F17</f>
        <v>5133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30.09.2023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30.09.2023</v>
      </c>
      <c r="D529" s="105" t="s">
        <v>545</v>
      </c>
      <c r="E529" s="496">
        <v>3</v>
      </c>
      <c r="F529" s="105" t="s">
        <v>828</v>
      </c>
      <c r="H529" s="105">
        <f>'Справка 6'!F19</f>
        <v>5282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30.09.2023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30.09.2023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30.09.2023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30.09.2023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30.09.2023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30.09.2023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30.09.2023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30.09.2023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30.09.2023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30.09.2023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30.09.2023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30.09.2023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30.09.2023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30.09.2023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30.09.2023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30.09.2023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30.09.2023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30.09.2023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30.09.2023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30.09.2023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30.09.2023</v>
      </c>
      <c r="D550" s="105" t="s">
        <v>583</v>
      </c>
      <c r="E550" s="496">
        <v>3</v>
      </c>
      <c r="F550" s="105" t="s">
        <v>582</v>
      </c>
      <c r="H550" s="105">
        <f>'Справка 6'!F43</f>
        <v>5282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30.09.2023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30.09.2023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30.09.2023</v>
      </c>
      <c r="D553" s="105" t="s">
        <v>529</v>
      </c>
      <c r="E553" s="496">
        <v>4</v>
      </c>
      <c r="F553" s="105" t="s">
        <v>528</v>
      </c>
      <c r="H553" s="105">
        <f>'Справка 6'!G13</f>
        <v>41064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30.09.2023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30.09.2023</v>
      </c>
      <c r="D555" s="105" t="s">
        <v>535</v>
      </c>
      <c r="E555" s="496">
        <v>4</v>
      </c>
      <c r="F555" s="105" t="s">
        <v>534</v>
      </c>
      <c r="H555" s="105">
        <f>'Справка 6'!G15</f>
        <v>863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30.09.2023</v>
      </c>
      <c r="D556" s="105" t="s">
        <v>537</v>
      </c>
      <c r="E556" s="496">
        <v>4</v>
      </c>
      <c r="F556" s="105" t="s">
        <v>536</v>
      </c>
      <c r="H556" s="105">
        <f>'Справка 6'!G16</f>
        <v>861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30.09.2023</v>
      </c>
      <c r="D557" s="105" t="s">
        <v>540</v>
      </c>
      <c r="E557" s="496">
        <v>4</v>
      </c>
      <c r="F557" s="105" t="s">
        <v>539</v>
      </c>
      <c r="H557" s="105">
        <f>'Справка 6'!G17</f>
        <v>2884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30.09.2023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30.09.2023</v>
      </c>
      <c r="D559" s="105" t="s">
        <v>545</v>
      </c>
      <c r="E559" s="496">
        <v>4</v>
      </c>
      <c r="F559" s="105" t="s">
        <v>828</v>
      </c>
      <c r="H559" s="105">
        <f>'Справка 6'!G19</f>
        <v>61439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30.09.2023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30.09.2023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30.09.2023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30.09.2023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30.09.2023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30.09.2023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30.09.2023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30.09.2023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30.09.2023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30.09.2023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30.09.2023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30.09.2023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30.09.2023</v>
      </c>
      <c r="D572" s="105" t="s">
        <v>568</v>
      </c>
      <c r="E572" s="496">
        <v>4</v>
      </c>
      <c r="F572" s="105" t="s">
        <v>567</v>
      </c>
      <c r="H572" s="105">
        <f>'Справка 6'!G35</f>
        <v>956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30.09.2023</v>
      </c>
      <c r="D573" s="105" t="s">
        <v>569</v>
      </c>
      <c r="E573" s="496">
        <v>4</v>
      </c>
      <c r="F573" s="105" t="s">
        <v>121</v>
      </c>
      <c r="H573" s="105">
        <f>'Справка 6'!G36</f>
        <v>956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30.09.2023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30.09.2023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30.09.2023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30.09.2023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30.09.2023</v>
      </c>
      <c r="D578" s="105" t="s">
        <v>578</v>
      </c>
      <c r="E578" s="496">
        <v>4</v>
      </c>
      <c r="F578" s="105" t="s">
        <v>827</v>
      </c>
      <c r="H578" s="105">
        <f>'Справка 6'!G41</f>
        <v>957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30.09.2023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30.09.2023</v>
      </c>
      <c r="D580" s="105" t="s">
        <v>583</v>
      </c>
      <c r="E580" s="496">
        <v>4</v>
      </c>
      <c r="F580" s="105" t="s">
        <v>582</v>
      </c>
      <c r="H580" s="105">
        <f>'Справка 6'!G43</f>
        <v>63596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30.09.2023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30.09.2023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30.09.2023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30.09.2023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30.09.2023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30.09.2023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30.09.2023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30.09.2023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30.09.2023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30.09.2023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30.09.2023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30.09.2023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30.09.2023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30.09.2023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30.09.2023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30.09.2023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30.09.2023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30.09.2023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30.09.2023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30.09.2023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30.09.2023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30.09.2023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30.09.2023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30.09.2023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30.09.2023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30.09.2023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30.09.2023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30.09.2023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30.09.2023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30.09.2023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30.09.2023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30.09.2023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30.09.2023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30.09.2023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30.09.2023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30.09.2023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30.09.2023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30.09.2023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30.09.2023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30.09.2023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30.09.2023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30.09.2023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30.09.2023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30.09.2023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30.09.2023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30.09.2023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30.09.2023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30.09.2023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30.09.2023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30.09.2023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30.09.2023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30.09.2023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30.09.2023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30.09.2023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30.09.2023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30.09.2023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30.09.2023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30.09.2023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30.09.2023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30.09.2023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30.09.2023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30.09.2023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30.09.2023</v>
      </c>
      <c r="D643" s="105" t="s">
        <v>529</v>
      </c>
      <c r="E643" s="496">
        <v>7</v>
      </c>
      <c r="F643" s="105" t="s">
        <v>528</v>
      </c>
      <c r="H643" s="105">
        <f>'Справка 6'!J13</f>
        <v>41064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30.09.2023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30.09.2023</v>
      </c>
      <c r="D645" s="105" t="s">
        <v>535</v>
      </c>
      <c r="E645" s="496">
        <v>7</v>
      </c>
      <c r="F645" s="105" t="s">
        <v>534</v>
      </c>
      <c r="H645" s="105">
        <f>'Справка 6'!J15</f>
        <v>863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30.09.2023</v>
      </c>
      <c r="D646" s="105" t="s">
        <v>537</v>
      </c>
      <c r="E646" s="496">
        <v>7</v>
      </c>
      <c r="F646" s="105" t="s">
        <v>536</v>
      </c>
      <c r="H646" s="105">
        <f>'Справка 6'!J16</f>
        <v>861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30.09.2023</v>
      </c>
      <c r="D647" s="105" t="s">
        <v>540</v>
      </c>
      <c r="E647" s="496">
        <v>7</v>
      </c>
      <c r="F647" s="105" t="s">
        <v>539</v>
      </c>
      <c r="H647" s="105">
        <f>'Справка 6'!J17</f>
        <v>2884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30.09.2023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30.09.2023</v>
      </c>
      <c r="D649" s="105" t="s">
        <v>545</v>
      </c>
      <c r="E649" s="496">
        <v>7</v>
      </c>
      <c r="F649" s="105" t="s">
        <v>828</v>
      </c>
      <c r="H649" s="105">
        <f>'Справка 6'!J19</f>
        <v>61439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30.09.2023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30.09.2023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30.09.2023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30.09.2023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30.09.2023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30.09.2023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30.09.2023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30.09.2023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30.09.2023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30.09.2023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30.09.2023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30.09.2023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30.09.2023</v>
      </c>
      <c r="D662" s="105" t="s">
        <v>568</v>
      </c>
      <c r="E662" s="496">
        <v>7</v>
      </c>
      <c r="F662" s="105" t="s">
        <v>567</v>
      </c>
      <c r="H662" s="105">
        <f>'Справка 6'!J35</f>
        <v>956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30.09.2023</v>
      </c>
      <c r="D663" s="105" t="s">
        <v>569</v>
      </c>
      <c r="E663" s="496">
        <v>7</v>
      </c>
      <c r="F663" s="105" t="s">
        <v>121</v>
      </c>
      <c r="H663" s="105">
        <f>'Справка 6'!J36</f>
        <v>956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30.09.2023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30.09.2023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30.09.2023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30.09.2023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30.09.2023</v>
      </c>
      <c r="D668" s="105" t="s">
        <v>578</v>
      </c>
      <c r="E668" s="496">
        <v>7</v>
      </c>
      <c r="F668" s="105" t="s">
        <v>827</v>
      </c>
      <c r="H668" s="105">
        <f>'Справка 6'!J41</f>
        <v>957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30.09.2023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30.09.2023</v>
      </c>
      <c r="D670" s="105" t="s">
        <v>583</v>
      </c>
      <c r="E670" s="496">
        <v>7</v>
      </c>
      <c r="F670" s="105" t="s">
        <v>582</v>
      </c>
      <c r="H670" s="105">
        <f>'Справка 6'!J43</f>
        <v>63596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30.09.2023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30.09.2023</v>
      </c>
      <c r="D672" s="105" t="s">
        <v>526</v>
      </c>
      <c r="E672" s="496">
        <v>8</v>
      </c>
      <c r="F672" s="105" t="s">
        <v>525</v>
      </c>
      <c r="H672" s="105">
        <f>'Справка 6'!K12</f>
        <v>5118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30.09.2023</v>
      </c>
      <c r="D673" s="105" t="s">
        <v>529</v>
      </c>
      <c r="E673" s="496">
        <v>8</v>
      </c>
      <c r="F673" s="105" t="s">
        <v>528</v>
      </c>
      <c r="H673" s="105">
        <f>'Справка 6'!K13</f>
        <v>28437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30.09.2023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30.09.2023</v>
      </c>
      <c r="D675" s="105" t="s">
        <v>535</v>
      </c>
      <c r="E675" s="496">
        <v>8</v>
      </c>
      <c r="F675" s="105" t="s">
        <v>534</v>
      </c>
      <c r="H675" s="105">
        <f>'Справка 6'!K15</f>
        <v>629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30.09.2023</v>
      </c>
      <c r="D676" s="105" t="s">
        <v>537</v>
      </c>
      <c r="E676" s="496">
        <v>8</v>
      </c>
      <c r="F676" s="105" t="s">
        <v>536</v>
      </c>
      <c r="H676" s="105">
        <f>'Справка 6'!K16</f>
        <v>666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30.09.2023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30.09.2023</v>
      </c>
      <c r="D678" s="105" t="s">
        <v>543</v>
      </c>
      <c r="E678" s="496">
        <v>8</v>
      </c>
      <c r="F678" s="105" t="s">
        <v>542</v>
      </c>
      <c r="H678" s="105">
        <f>'Справка 6'!K18</f>
        <v>1009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30.09.2023</v>
      </c>
      <c r="D679" s="105" t="s">
        <v>545</v>
      </c>
      <c r="E679" s="496">
        <v>8</v>
      </c>
      <c r="F679" s="105" t="s">
        <v>828</v>
      </c>
      <c r="H679" s="105">
        <f>'Справка 6'!K19</f>
        <v>35859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30.09.2023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30.09.2023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30.09.2023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30.09.2023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30.09.2023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30.09.2023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30.09.2023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30.09.2023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30.09.2023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30.09.2023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30.09.2023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30.09.2023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30.09.2023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30.09.2023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30.09.2023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30.09.2023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30.09.2023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30.09.2023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30.09.2023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30.09.2023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30.09.2023</v>
      </c>
      <c r="D700" s="105" t="s">
        <v>583</v>
      </c>
      <c r="E700" s="496">
        <v>8</v>
      </c>
      <c r="F700" s="105" t="s">
        <v>582</v>
      </c>
      <c r="H700" s="105">
        <f>'Справка 6'!K43</f>
        <v>37059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30.09.2023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30.09.2023</v>
      </c>
      <c r="D702" s="105" t="s">
        <v>526</v>
      </c>
      <c r="E702" s="496">
        <v>9</v>
      </c>
      <c r="F702" s="105" t="s">
        <v>525</v>
      </c>
      <c r="H702" s="105">
        <f>'Справка 6'!L12</f>
        <v>515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30.09.2023</v>
      </c>
      <c r="D703" s="105" t="s">
        <v>529</v>
      </c>
      <c r="E703" s="496">
        <v>9</v>
      </c>
      <c r="F703" s="105" t="s">
        <v>528</v>
      </c>
      <c r="H703" s="105">
        <f>'Справка 6'!L13</f>
        <v>1420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30.09.2023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30.09.2023</v>
      </c>
      <c r="D705" s="105" t="s">
        <v>535</v>
      </c>
      <c r="E705" s="496">
        <v>9</v>
      </c>
      <c r="F705" s="105" t="s">
        <v>534</v>
      </c>
      <c r="H705" s="105">
        <f>'Справка 6'!L15</f>
        <v>115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30.09.2023</v>
      </c>
      <c r="D706" s="105" t="s">
        <v>537</v>
      </c>
      <c r="E706" s="496">
        <v>9</v>
      </c>
      <c r="F706" s="105" t="s">
        <v>536</v>
      </c>
      <c r="H706" s="105">
        <f>'Справка 6'!L16</f>
        <v>36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30.09.2023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30.09.2023</v>
      </c>
      <c r="D708" s="105" t="s">
        <v>543</v>
      </c>
      <c r="E708" s="496">
        <v>9</v>
      </c>
      <c r="F708" s="105" t="s">
        <v>542</v>
      </c>
      <c r="H708" s="105">
        <f>'Справка 6'!L18</f>
        <v>235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30.09.2023</v>
      </c>
      <c r="D709" s="105" t="s">
        <v>545</v>
      </c>
      <c r="E709" s="496">
        <v>9</v>
      </c>
      <c r="F709" s="105" t="s">
        <v>828</v>
      </c>
      <c r="H709" s="105">
        <f>'Справка 6'!L19</f>
        <v>2321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30.09.2023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30.09.2023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30.09.2023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30.09.2023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30.09.2023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30.09.2023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30.09.2023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30.09.2023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30.09.2023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30.09.2023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30.09.2023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30.09.2023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30.09.2023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30.09.2023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30.09.2023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30.09.2023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30.09.2023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30.09.2023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30.09.2023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30.09.2023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30.09.2023</v>
      </c>
      <c r="D730" s="105" t="s">
        <v>583</v>
      </c>
      <c r="E730" s="496">
        <v>9</v>
      </c>
      <c r="F730" s="105" t="s">
        <v>582</v>
      </c>
      <c r="H730" s="105">
        <f>'Справка 6'!L43</f>
        <v>2321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30.09.2023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30.09.2023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30.09.2023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30.09.2023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30.09.2023</v>
      </c>
      <c r="D735" s="105" t="s">
        <v>535</v>
      </c>
      <c r="E735" s="496">
        <v>10</v>
      </c>
      <c r="F735" s="105" t="s">
        <v>534</v>
      </c>
      <c r="H735" s="105">
        <f>'Справка 6'!M15</f>
        <v>149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30.09.2023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30.09.2023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30.09.2023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30.09.2023</v>
      </c>
      <c r="D739" s="105" t="s">
        <v>545</v>
      </c>
      <c r="E739" s="496">
        <v>10</v>
      </c>
      <c r="F739" s="105" t="s">
        <v>828</v>
      </c>
      <c r="H739" s="105">
        <f>'Справка 6'!M19</f>
        <v>149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30.09.2023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30.09.2023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30.09.2023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30.09.2023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30.09.2023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30.09.2023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30.09.2023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30.09.2023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30.09.2023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30.09.2023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30.09.2023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30.09.2023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30.09.2023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30.09.2023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30.09.2023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30.09.2023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30.09.2023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30.09.2023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30.09.2023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30.09.2023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30.09.2023</v>
      </c>
      <c r="D760" s="105" t="s">
        <v>583</v>
      </c>
      <c r="E760" s="496">
        <v>10</v>
      </c>
      <c r="F760" s="105" t="s">
        <v>582</v>
      </c>
      <c r="H760" s="105">
        <f>'Справка 6'!M43</f>
        <v>149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30.09.2023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30.09.2023</v>
      </c>
      <c r="D762" s="105" t="s">
        <v>526</v>
      </c>
      <c r="E762" s="496">
        <v>11</v>
      </c>
      <c r="F762" s="105" t="s">
        <v>525</v>
      </c>
      <c r="H762" s="105">
        <f>'Справка 6'!N12</f>
        <v>5633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30.09.2023</v>
      </c>
      <c r="D763" s="105" t="s">
        <v>529</v>
      </c>
      <c r="E763" s="496">
        <v>11</v>
      </c>
      <c r="F763" s="105" t="s">
        <v>528</v>
      </c>
      <c r="H763" s="105">
        <f>'Справка 6'!N13</f>
        <v>29857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30.09.2023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30.09.2023</v>
      </c>
      <c r="D765" s="105" t="s">
        <v>535</v>
      </c>
      <c r="E765" s="496">
        <v>11</v>
      </c>
      <c r="F765" s="105" t="s">
        <v>534</v>
      </c>
      <c r="H765" s="105">
        <f>'Справка 6'!N15</f>
        <v>595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30.09.2023</v>
      </c>
      <c r="D766" s="105" t="s">
        <v>537</v>
      </c>
      <c r="E766" s="496">
        <v>11</v>
      </c>
      <c r="F766" s="105" t="s">
        <v>536</v>
      </c>
      <c r="H766" s="105">
        <f>'Справка 6'!N16</f>
        <v>702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30.09.2023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30.09.2023</v>
      </c>
      <c r="D768" s="105" t="s">
        <v>543</v>
      </c>
      <c r="E768" s="496">
        <v>11</v>
      </c>
      <c r="F768" s="105" t="s">
        <v>542</v>
      </c>
      <c r="H768" s="105">
        <f>'Справка 6'!N18</f>
        <v>1244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30.09.2023</v>
      </c>
      <c r="D769" s="105" t="s">
        <v>545</v>
      </c>
      <c r="E769" s="496">
        <v>11</v>
      </c>
      <c r="F769" s="105" t="s">
        <v>828</v>
      </c>
      <c r="H769" s="105">
        <f>'Справка 6'!N19</f>
        <v>38031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30.09.2023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30.09.2023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30.09.2023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30.09.2023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30.09.2023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30.09.2023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30.09.2023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30.09.2023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30.09.2023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30.09.2023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30.09.2023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30.09.2023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30.09.2023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30.09.2023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30.09.2023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30.09.2023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30.09.2023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30.09.2023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30.09.2023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30.09.2023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30.09.2023</v>
      </c>
      <c r="D790" s="105" t="s">
        <v>583</v>
      </c>
      <c r="E790" s="496">
        <v>11</v>
      </c>
      <c r="F790" s="105" t="s">
        <v>582</v>
      </c>
      <c r="H790" s="105">
        <f>'Справка 6'!N43</f>
        <v>39231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30.09.2023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30.09.2023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30.09.2023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30.09.2023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30.09.2023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30.09.2023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30.09.2023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30.09.2023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30.09.2023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30.09.2023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30.09.2023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30.09.2023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30.09.2023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30.09.2023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30.09.2023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30.09.2023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30.09.2023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30.09.2023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30.09.2023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30.09.2023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30.09.2023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30.09.2023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30.09.2023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30.09.2023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30.09.2023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30.09.2023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30.09.2023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30.09.2023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30.09.2023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30.09.2023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30.09.2023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30.09.2023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30.09.2023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30.09.2023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30.09.2023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30.09.2023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30.09.2023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30.09.2023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30.09.2023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30.09.2023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30.09.2023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30.09.2023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30.09.2023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30.09.2023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30.09.2023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30.09.2023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30.09.2023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30.09.2023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30.09.2023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30.09.2023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30.09.2023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30.09.2023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30.09.2023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30.09.2023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30.09.2023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30.09.2023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30.09.2023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30.09.2023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30.09.2023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30.09.2023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30.09.2023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30.09.2023</v>
      </c>
      <c r="D852" s="105" t="s">
        <v>526</v>
      </c>
      <c r="E852" s="496">
        <v>14</v>
      </c>
      <c r="F852" s="105" t="s">
        <v>525</v>
      </c>
      <c r="H852" s="105">
        <f>'Справка 6'!Q12</f>
        <v>5633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30.09.2023</v>
      </c>
      <c r="D853" s="105" t="s">
        <v>529</v>
      </c>
      <c r="E853" s="496">
        <v>14</v>
      </c>
      <c r="F853" s="105" t="s">
        <v>528</v>
      </c>
      <c r="H853" s="105">
        <f>'Справка 6'!Q13</f>
        <v>29857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30.09.2023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30.09.2023</v>
      </c>
      <c r="D855" s="105" t="s">
        <v>535</v>
      </c>
      <c r="E855" s="496">
        <v>14</v>
      </c>
      <c r="F855" s="105" t="s">
        <v>534</v>
      </c>
      <c r="H855" s="105">
        <f>'Справка 6'!Q15</f>
        <v>595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30.09.2023</v>
      </c>
      <c r="D856" s="105" t="s">
        <v>537</v>
      </c>
      <c r="E856" s="496">
        <v>14</v>
      </c>
      <c r="F856" s="105" t="s">
        <v>536</v>
      </c>
      <c r="H856" s="105">
        <f>'Справка 6'!Q16</f>
        <v>702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30.09.2023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30.09.2023</v>
      </c>
      <c r="D858" s="105" t="s">
        <v>543</v>
      </c>
      <c r="E858" s="496">
        <v>14</v>
      </c>
      <c r="F858" s="105" t="s">
        <v>542</v>
      </c>
      <c r="H858" s="105">
        <f>'Справка 6'!Q18</f>
        <v>1244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30.09.2023</v>
      </c>
      <c r="D859" s="105" t="s">
        <v>545</v>
      </c>
      <c r="E859" s="496">
        <v>14</v>
      </c>
      <c r="F859" s="105" t="s">
        <v>828</v>
      </c>
      <c r="H859" s="105">
        <f>'Справка 6'!Q19</f>
        <v>38031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30.09.2023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30.09.2023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30.09.2023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30.09.2023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30.09.2023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30.09.2023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30.09.2023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30.09.2023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30.09.2023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30.09.2023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30.09.2023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30.09.2023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30.09.2023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30.09.2023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30.09.2023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30.09.2023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30.09.2023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30.09.2023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30.09.2023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30.09.2023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30.09.2023</v>
      </c>
      <c r="D880" s="105" t="s">
        <v>583</v>
      </c>
      <c r="E880" s="496">
        <v>14</v>
      </c>
      <c r="F880" s="105" t="s">
        <v>582</v>
      </c>
      <c r="H880" s="105">
        <f>'Справка 6'!Q43</f>
        <v>39231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30.09.2023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30.09.2023</v>
      </c>
      <c r="D882" s="105" t="s">
        <v>526</v>
      </c>
      <c r="E882" s="496">
        <v>15</v>
      </c>
      <c r="F882" s="105" t="s">
        <v>525</v>
      </c>
      <c r="H882" s="105">
        <f>'Справка 6'!R12</f>
        <v>7136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30.09.2023</v>
      </c>
      <c r="D883" s="105" t="s">
        <v>529</v>
      </c>
      <c r="E883" s="496">
        <v>15</v>
      </c>
      <c r="F883" s="105" t="s">
        <v>528</v>
      </c>
      <c r="H883" s="105">
        <f>'Справка 6'!R13</f>
        <v>11207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30.09.2023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30.09.2023</v>
      </c>
      <c r="D885" s="105" t="s">
        <v>535</v>
      </c>
      <c r="E885" s="496">
        <v>15</v>
      </c>
      <c r="F885" s="105" t="s">
        <v>534</v>
      </c>
      <c r="H885" s="105">
        <f>'Справка 6'!R15</f>
        <v>268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30.09.2023</v>
      </c>
      <c r="D886" s="105" t="s">
        <v>537</v>
      </c>
      <c r="E886" s="496">
        <v>15</v>
      </c>
      <c r="F886" s="105" t="s">
        <v>536</v>
      </c>
      <c r="H886" s="105">
        <f>'Справка 6'!R16</f>
        <v>159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30.09.2023</v>
      </c>
      <c r="D887" s="105" t="s">
        <v>540</v>
      </c>
      <c r="E887" s="496">
        <v>15</v>
      </c>
      <c r="F887" s="105" t="s">
        <v>539</v>
      </c>
      <c r="H887" s="105">
        <f>'Справка 6'!R17</f>
        <v>2884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30.09.2023</v>
      </c>
      <c r="D888" s="105" t="s">
        <v>543</v>
      </c>
      <c r="E888" s="496">
        <v>15</v>
      </c>
      <c r="F888" s="105" t="s">
        <v>542</v>
      </c>
      <c r="H888" s="105">
        <f>'Справка 6'!R18</f>
        <v>1256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30.09.2023</v>
      </c>
      <c r="D889" s="105" t="s">
        <v>545</v>
      </c>
      <c r="E889" s="496">
        <v>15</v>
      </c>
      <c r="F889" s="105" t="s">
        <v>828</v>
      </c>
      <c r="H889" s="105">
        <f>'Справка 6'!R19</f>
        <v>23408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30.09.2023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30.09.2023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30.09.2023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30.09.2023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30.09.2023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30.09.2023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30.09.2023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30.09.2023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30.09.2023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30.09.2023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30.09.2023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30.09.2023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30.09.2023</v>
      </c>
      <c r="D902" s="105" t="s">
        <v>568</v>
      </c>
      <c r="E902" s="496">
        <v>15</v>
      </c>
      <c r="F902" s="105" t="s">
        <v>567</v>
      </c>
      <c r="H902" s="105">
        <f>'Справка 6'!R35</f>
        <v>956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30.09.2023</v>
      </c>
      <c r="D903" s="105" t="s">
        <v>569</v>
      </c>
      <c r="E903" s="496">
        <v>15</v>
      </c>
      <c r="F903" s="105" t="s">
        <v>121</v>
      </c>
      <c r="H903" s="105">
        <f>'Справка 6'!R36</f>
        <v>956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30.09.2023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30.09.2023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30.09.2023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30.09.2023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30.09.2023</v>
      </c>
      <c r="D908" s="105" t="s">
        <v>578</v>
      </c>
      <c r="E908" s="496">
        <v>15</v>
      </c>
      <c r="F908" s="105" t="s">
        <v>827</v>
      </c>
      <c r="H908" s="105">
        <f>'Справка 6'!R41</f>
        <v>957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30.09.2023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30.09.2023</v>
      </c>
      <c r="D910" s="105" t="s">
        <v>583</v>
      </c>
      <c r="E910" s="496">
        <v>15</v>
      </c>
      <c r="F910" s="105" t="s">
        <v>582</v>
      </c>
      <c r="H910" s="105">
        <f>'Справка 6'!R43</f>
        <v>24365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30.09.2023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30.09.2023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30.09.2023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30.09.2023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30.09.2023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30.09.2023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30.09.2023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30.09.2023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30.09.2023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30.09.2023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30.09.2023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30.09.2023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2539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30.09.2023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30.09.2023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2539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30.09.2023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30.09.2023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4121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30.09.2023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465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30.09.2023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30.09.2023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30.09.2023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30.09.2023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184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30.09.2023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30.09.2023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146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30.09.2023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30.09.2023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38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30.09.2023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162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30.09.2023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30.09.2023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30.09.2023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30.09.2023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162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30.09.2023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7471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30.09.2023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7471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30.09.2023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30.09.2023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30.09.2023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30.09.2023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30.09.2023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30.09.2023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30.09.2023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30.09.2023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30.09.2023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30.09.2023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30.09.2023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30.09.2023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30.09.2023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30.09.2023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30.09.2023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30.09.2023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30.09.2023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30.09.2023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30.09.2023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30.09.2023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30.09.2023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30.09.2023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30.09.2023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30.09.2023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30.09.2023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30.09.2023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30.09.2023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30.09.2023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30.09.2023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30.09.2023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30.09.2023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30.09.2023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30.09.2023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30.09.2023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30.09.2023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30.09.2023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30.09.2023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30.09.2023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30.09.2023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30.09.2023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30.09.2023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30.09.2023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30.09.2023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30.09.2023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2539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30.09.2023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30.09.2023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2539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30.09.2023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30.09.2023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4121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30.09.2023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465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30.09.2023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30.09.2023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30.09.2023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30.09.2023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184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30.09.2023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30.09.2023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146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30.09.2023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30.09.2023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38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30.09.2023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162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30.09.2023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30.09.2023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30.09.2023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30.09.2023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162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30.09.2023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7471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30.09.2023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7471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30.09.2023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30.09.2023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30.09.2023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30.09.2023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30.09.2023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3890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30.09.2023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3890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30.09.2023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30.09.2023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30.09.2023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30.09.2023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30.09.2023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30.09.2023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30.09.2023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1127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30.09.2023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30.09.2023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5017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30.09.2023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204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30.09.2023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17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30.09.2023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17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30.09.2023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30.09.2023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30.09.2023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30.09.2023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30.09.2023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30.09.2023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30.09.2023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30.09.2023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432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30.09.2023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30.09.2023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30.09.2023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432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30.09.2023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30.09.2023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4603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30.09.2023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30.09.2023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3584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30.09.2023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102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30.09.2023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662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30.09.2023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82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30.09.2023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30.09.2023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30.09.2023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82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30.09.2023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173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30.09.2023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529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30.09.2023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5581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30.09.2023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10802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30.09.2023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30.09.2023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30.09.2023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30.09.2023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30.09.2023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30.09.2023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30.09.2023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30.09.2023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30.09.2023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30.09.2023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30.09.2023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30.09.2023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30.09.2023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30.09.2023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30.09.2023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30.09.2023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30.09.2023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30.09.2023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30.09.2023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30.09.2023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30.09.2023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30.09.2023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30.09.2023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30.09.2023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30.09.2023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30.09.2023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30.09.2023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30.09.2023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30.09.2023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30.09.2023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30.09.2023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30.09.2023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30.09.2023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30.09.2023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30.09.2023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30.09.2023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30.09.2023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30.09.2023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30.09.2023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30.09.2023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30.09.2023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30.09.2023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30.09.2023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30.09.2023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30.09.2023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30.09.2023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30.09.2023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30.09.2023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3890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30.09.2023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3890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30.09.2023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30.09.2023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30.09.2023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30.09.2023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30.09.2023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30.09.2023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30.09.2023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1127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30.09.2023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30.09.2023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5017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30.09.2023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204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30.09.2023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17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30.09.2023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17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30.09.2023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30.09.2023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30.09.2023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30.09.2023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30.09.2023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30.09.2023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30.09.2023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30.09.2023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432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30.09.2023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30.09.2023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30.09.2023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432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30.09.2023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30.09.2023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4603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30.09.2023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30.09.2023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3584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30.09.2023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102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30.09.2023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662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30.09.2023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82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30.09.2023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30.09.2023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30.09.2023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82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30.09.2023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173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30.09.2023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529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30.09.2023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5581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30.09.2023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10802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30.09.2023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30.09.2023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30.09.2023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30.09.2023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30.09.2023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30.09.2023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30.09.2023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30.09.2023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30.09.2023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30.09.2023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30.09.2023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30.09.2023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30.09.2023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30.09.2023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30.09.2023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30.09.2023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30.09.2023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30.09.2023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30.09.2023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30.09.2023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30.09.2023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30.09.2023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30.09.2023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30.09.2023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30.09.2023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30.09.2023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30.09.2023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30.09.2023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30.09.2023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30.09.2023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30.09.2023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30.09.2023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30.09.2023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30.09.2023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30.09.2023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30.09.2023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30.09.2023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30.09.2023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30.09.2023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30.09.2023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30.09.2023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30.09.2023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30.09.2023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30.09.2023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30.09.2023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30.09.2023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30.09.2023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30.09.2023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30.09.2023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30.09.2023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30.09.2023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30.09.2023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30.09.2023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30.09.2023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30.09.2023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30.09.2023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30.09.2023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30.09.2023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30.09.2023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30.09.2023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30.09.2023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30.09.2023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30.09.2023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30.09.2023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30.09.2023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30.09.2023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30.09.2023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30.09.2023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30.09.2023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30.09.2023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30.09.2023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30.09.2023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30.09.2023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30.09.2023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30.09.2023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30.09.2023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30.09.2023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30.09.2023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30.09.2023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30.09.2023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30.09.2023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30.09.2023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30.09.2023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30.09.2023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30.09.2023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30.09.2023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30.09.2023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30.09.2023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30.09.2023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30.09.2023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30.09.2023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30.09.2023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30.09.2023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30.09.2023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30.09.2023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30.09.2023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30.09.2023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30.09.2023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30.09.2023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30.09.2023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30.09.2023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30.09.2023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30.09.2023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30.09.2023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30.09.2023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30.09.2023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30.09.2023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30.09.2023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30.09.2023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30.09.2023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30.09.2023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30.09.2023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30.09.2023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30.09.2023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30.09.2023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30.09.2023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30.09.2023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30.09.2023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30.09.2023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30.09.2023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30.09.2023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30.09.2023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30.09.2023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30.09.2023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30.09.2023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30.09.2023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30.09.2023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30.09.2023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30.09.2023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30.09.2023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30.09.2023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30.09.2023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30.09.2023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30.09.2023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30.09.2023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30.09.2023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30.09.2023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30.09.2023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30.09.2023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30.09.2023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30.09.2023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30.09.2023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30.09.2023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30.09.2023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30.09.2023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30.09.2023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30.09.2023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30.09.2023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30.09.2023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30.09.2023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30.09.2023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30.09.2023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30.09.2023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30.09.2023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30.09.2023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30.09.2023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30.09.2023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30.09.2023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30.09.2023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30.09.2023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30.09.2023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30.09.2023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30.09.2023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30.09.2023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30.09.2023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30.09.2023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30.09.2023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30.09.2023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30.09.2023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30.09.2023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30.09.2023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30.09.2023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30.09.2023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30.09.2023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30.09.2023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30.09.2023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30.09.2023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30.09.2023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30.09.2023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30.09.2023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30.09.2023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30.09.2023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30.09.2023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30.09.2023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30.09.2023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30.09.2023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30.09.2023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30.09.2023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30.09.2023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30.09.2023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30.09.2023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30.09.2023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30.09.2023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30.09.2023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30.09.2023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30.09.2023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30.09.2023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43" zoomScaleNormal="85" zoomScaleSheetLayoutView="100" workbookViewId="0">
      <selection activeCell="G73" activeCellId="1" sqref="G69 G7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7136</v>
      </c>
      <c r="D13" s="197">
        <v>7651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11207</v>
      </c>
      <c r="D14" s="197">
        <v>7501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268</v>
      </c>
      <c r="D16" s="197">
        <v>383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159</v>
      </c>
      <c r="D17" s="197">
        <v>188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2884</v>
      </c>
      <c r="D18" s="197">
        <v>4574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1256</v>
      </c>
      <c r="D19" s="197">
        <v>1491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23408</v>
      </c>
      <c r="D20" s="598">
        <f>SUM(D12:D19)</f>
        <v>22286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13798</v>
      </c>
      <c r="H22" s="614">
        <f>SUM(H23:H25)</f>
        <v>13785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13798</v>
      </c>
      <c r="H23" s="197">
        <v>13785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13798</v>
      </c>
      <c r="H26" s="598">
        <f>H20+H21+H22</f>
        <v>13785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2829</v>
      </c>
      <c r="H28" s="596">
        <f>SUM(H29:H31)</f>
        <v>2829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2829</v>
      </c>
      <c r="H29" s="197">
        <v>2829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1737</v>
      </c>
      <c r="H32" s="197">
        <v>584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4566</v>
      </c>
      <c r="H34" s="598">
        <f>H28+H32+H33</f>
        <v>3413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33823</v>
      </c>
      <c r="H37" s="600">
        <f>H26+H18+H34</f>
        <v>32657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1499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>
        <v>1499</v>
      </c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3890</v>
      </c>
      <c r="H45" s="197">
        <v>2971</v>
      </c>
    </row>
    <row r="46" spans="1:13">
      <c r="A46" s="473" t="s">
        <v>137</v>
      </c>
      <c r="B46" s="96" t="s">
        <v>138</v>
      </c>
      <c r="C46" s="597">
        <f>C35+C40+C45</f>
        <v>1500</v>
      </c>
      <c r="D46" s="598">
        <f>D35+D40+D45</f>
        <v>1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v>1127</v>
      </c>
      <c r="H49" s="197">
        <v>1352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5017</v>
      </c>
      <c r="H50" s="596">
        <f>SUM(H44:H49)</f>
        <v>4323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204</v>
      </c>
      <c r="H54" s="197">
        <v>204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849</v>
      </c>
      <c r="H55" s="197">
        <v>603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24908</v>
      </c>
      <c r="D56" s="602">
        <f>D20+D21+D22+D28+D33+D46+D52+D54+D55</f>
        <v>22287</v>
      </c>
      <c r="E56" s="100" t="s">
        <v>850</v>
      </c>
      <c r="F56" s="99" t="s">
        <v>172</v>
      </c>
      <c r="G56" s="599">
        <f>G50+G52+G53+G54+G55</f>
        <v>6070</v>
      </c>
      <c r="H56" s="600">
        <f>H50+H52+H53+H54+H55</f>
        <v>5130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7325</v>
      </c>
      <c r="D59" s="197">
        <v>8109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564</v>
      </c>
      <c r="D60" s="197">
        <v>691</v>
      </c>
      <c r="E60" s="89" t="s">
        <v>184</v>
      </c>
      <c r="F60" s="93" t="s">
        <v>185</v>
      </c>
      <c r="G60" s="197">
        <v>432</v>
      </c>
      <c r="H60" s="197">
        <v>802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4620</v>
      </c>
      <c r="H61" s="596">
        <f>SUM(H62:H68)</f>
        <v>5253</v>
      </c>
    </row>
    <row r="62" spans="1:13">
      <c r="A62" s="89" t="s">
        <v>186</v>
      </c>
      <c r="B62" s="94" t="s">
        <v>187</v>
      </c>
      <c r="C62" s="197">
        <v>864</v>
      </c>
      <c r="D62" s="197">
        <v>635</v>
      </c>
      <c r="E62" s="200" t="s">
        <v>192</v>
      </c>
      <c r="F62" s="93" t="s">
        <v>193</v>
      </c>
      <c r="G62" s="197">
        <v>17</v>
      </c>
      <c r="H62" s="197">
        <v>7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f>3601-17</f>
        <v>3584</v>
      </c>
      <c r="H64" s="197">
        <v>4253</v>
      </c>
      <c r="M64" s="98"/>
    </row>
    <row r="65" spans="1:13">
      <c r="A65" s="482" t="s">
        <v>52</v>
      </c>
      <c r="B65" s="96" t="s">
        <v>198</v>
      </c>
      <c r="C65" s="597">
        <f>SUM(C59:C64)</f>
        <v>8753</v>
      </c>
      <c r="D65" s="598">
        <f>SUM(D59:D64)</f>
        <v>9435</v>
      </c>
      <c r="E65" s="89" t="s">
        <v>201</v>
      </c>
      <c r="F65" s="93" t="s">
        <v>202</v>
      </c>
      <c r="G65" s="197">
        <v>102</v>
      </c>
      <c r="H65" s="197">
        <v>96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f>695-33</f>
        <v>662</v>
      </c>
      <c r="H66" s="197">
        <v>678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f>140+33</f>
        <v>173</v>
      </c>
      <c r="H67" s="197">
        <v>160</v>
      </c>
    </row>
    <row r="68" spans="1:13">
      <c r="A68" s="89" t="s">
        <v>206</v>
      </c>
      <c r="B68" s="91" t="s">
        <v>207</v>
      </c>
      <c r="C68" s="197">
        <v>2539</v>
      </c>
      <c r="D68" s="197">
        <v>3678</v>
      </c>
      <c r="E68" s="89" t="s">
        <v>212</v>
      </c>
      <c r="F68" s="93" t="s">
        <v>213</v>
      </c>
      <c r="G68" s="197">
        <v>82</v>
      </c>
      <c r="H68" s="197">
        <v>59</v>
      </c>
    </row>
    <row r="69" spans="1:13">
      <c r="A69" s="89" t="s">
        <v>210</v>
      </c>
      <c r="B69" s="91" t="s">
        <v>211</v>
      </c>
      <c r="C69" s="197">
        <v>4121</v>
      </c>
      <c r="D69" s="197">
        <v>3636</v>
      </c>
      <c r="E69" s="201" t="s">
        <v>79</v>
      </c>
      <c r="F69" s="93" t="s">
        <v>216</v>
      </c>
      <c r="G69" s="197">
        <f>60+301</f>
        <v>361</v>
      </c>
      <c r="H69" s="197">
        <v>377</v>
      </c>
    </row>
    <row r="70" spans="1:13">
      <c r="A70" s="89" t="s">
        <v>214</v>
      </c>
      <c r="B70" s="91" t="s">
        <v>215</v>
      </c>
      <c r="C70" s="197">
        <v>465</v>
      </c>
      <c r="D70" s="197">
        <v>407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5413</v>
      </c>
      <c r="H71" s="598">
        <f>H59+H60+H61+H69+H70</f>
        <v>6432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184</v>
      </c>
      <c r="D73" s="197">
        <v>370</v>
      </c>
      <c r="E73" s="473" t="s">
        <v>230</v>
      </c>
      <c r="F73" s="95" t="s">
        <v>231</v>
      </c>
      <c r="G73" s="478">
        <v>168</v>
      </c>
      <c r="H73" s="478">
        <v>139</v>
      </c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117</v>
      </c>
      <c r="D75" s="197">
        <v>416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7426</v>
      </c>
      <c r="D76" s="598">
        <f>SUM(D68:D75)</f>
        <v>8507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1914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5581</v>
      </c>
      <c r="H79" s="600">
        <f>H71+H73+H75+H77</f>
        <v>6571</v>
      </c>
    </row>
    <row r="80" spans="1:13">
      <c r="A80" s="89" t="s">
        <v>239</v>
      </c>
      <c r="B80" s="91" t="s">
        <v>240</v>
      </c>
      <c r="C80" s="197">
        <v>1914</v>
      </c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1914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2428</v>
      </c>
      <c r="D88" s="197">
        <v>4085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2428</v>
      </c>
      <c r="D92" s="598">
        <f>SUM(D88:D91)</f>
        <v>4085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45</v>
      </c>
      <c r="D93" s="478">
        <v>44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20566</v>
      </c>
      <c r="D94" s="602">
        <f>D65+D76+D85+D92+D93</f>
        <v>22071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45474</v>
      </c>
      <c r="D95" s="604">
        <f>D94+D56</f>
        <v>44358</v>
      </c>
      <c r="E95" s="229" t="s">
        <v>941</v>
      </c>
      <c r="F95" s="489" t="s">
        <v>268</v>
      </c>
      <c r="G95" s="603">
        <f>G37+G40+G56+G79</f>
        <v>45474</v>
      </c>
      <c r="H95" s="604">
        <f>H37+H40+H56+H79</f>
        <v>44358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27.10.2023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abSelected="1" view="pageBreakPreview" zoomScaleNormal="70" zoomScaleSheetLayoutView="100" workbookViewId="0">
      <selection activeCell="G24" sqref="G24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30.09.2023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17053</v>
      </c>
      <c r="D12" s="317">
        <v>17408</v>
      </c>
      <c r="E12" s="194" t="s">
        <v>277</v>
      </c>
      <c r="F12" s="240" t="s">
        <v>278</v>
      </c>
      <c r="G12" s="316">
        <v>27702</v>
      </c>
      <c r="H12" s="317">
        <v>26495</v>
      </c>
    </row>
    <row r="13" spans="1:8">
      <c r="A13" s="194" t="s">
        <v>279</v>
      </c>
      <c r="B13" s="190" t="s">
        <v>280</v>
      </c>
      <c r="C13" s="316">
        <v>1405</v>
      </c>
      <c r="D13" s="317">
        <v>1593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2321</v>
      </c>
      <c r="D14" s="317">
        <v>2145</v>
      </c>
      <c r="E14" s="245" t="s">
        <v>285</v>
      </c>
      <c r="F14" s="240" t="s">
        <v>286</v>
      </c>
      <c r="G14" s="316"/>
      <c r="H14" s="317"/>
    </row>
    <row r="15" spans="1:8">
      <c r="A15" s="194" t="s">
        <v>287</v>
      </c>
      <c r="B15" s="190" t="s">
        <v>288</v>
      </c>
      <c r="C15" s="316">
        <f>5061-724</f>
        <v>4337</v>
      </c>
      <c r="D15" s="317">
        <f>4633-581</f>
        <v>4052</v>
      </c>
      <c r="E15" s="245" t="s">
        <v>79</v>
      </c>
      <c r="F15" s="240" t="s">
        <v>289</v>
      </c>
      <c r="G15" s="316">
        <f>204+172-154+11</f>
        <v>233</v>
      </c>
      <c r="H15" s="317">
        <f>645+35-550+20</f>
        <v>150</v>
      </c>
    </row>
    <row r="16" spans="1:8">
      <c r="A16" s="194" t="s">
        <v>290</v>
      </c>
      <c r="B16" s="190" t="s">
        <v>291</v>
      </c>
      <c r="C16" s="316">
        <v>724</v>
      </c>
      <c r="D16" s="317">
        <v>581</v>
      </c>
      <c r="E16" s="236" t="s">
        <v>52</v>
      </c>
      <c r="F16" s="264" t="s">
        <v>292</v>
      </c>
      <c r="G16" s="628">
        <f>SUM(G12:G15)</f>
        <v>27935</v>
      </c>
      <c r="H16" s="629">
        <f>SUM(H12:H15)</f>
        <v>26645</v>
      </c>
    </row>
    <row r="17" spans="1:8" ht="31.5">
      <c r="A17" s="194" t="s">
        <v>293</v>
      </c>
      <c r="B17" s="190" t="s">
        <v>294</v>
      </c>
      <c r="C17" s="316">
        <v>172</v>
      </c>
      <c r="D17" s="317">
        <v>35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96</v>
      </c>
      <c r="D18" s="317">
        <v>708</v>
      </c>
      <c r="E18" s="234" t="s">
        <v>297</v>
      </c>
      <c r="F18" s="238" t="s">
        <v>298</v>
      </c>
      <c r="G18" s="639">
        <v>154</v>
      </c>
      <c r="H18" s="640">
        <v>550</v>
      </c>
    </row>
    <row r="19" spans="1:8">
      <c r="A19" s="194" t="s">
        <v>299</v>
      </c>
      <c r="B19" s="190" t="s">
        <v>300</v>
      </c>
      <c r="C19" s="316">
        <v>120</v>
      </c>
      <c r="D19" s="317">
        <v>174</v>
      </c>
      <c r="E19" s="194" t="s">
        <v>301</v>
      </c>
      <c r="F19" s="237" t="s">
        <v>302</v>
      </c>
      <c r="G19" s="316">
        <v>154</v>
      </c>
      <c r="H19" s="317">
        <v>550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26228</v>
      </c>
      <c r="D22" s="629">
        <f>SUM(D12:D18)+D19</f>
        <v>26696</v>
      </c>
      <c r="E22" s="194" t="s">
        <v>309</v>
      </c>
      <c r="F22" s="237" t="s">
        <v>310</v>
      </c>
      <c r="G22" s="316">
        <v>4</v>
      </c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103</v>
      </c>
      <c r="D25" s="317">
        <v>33</v>
      </c>
      <c r="E25" s="194" t="s">
        <v>318</v>
      </c>
      <c r="F25" s="237" t="s">
        <v>319</v>
      </c>
      <c r="G25" s="316">
        <v>13</v>
      </c>
      <c r="H25" s="317">
        <v>13</v>
      </c>
    </row>
    <row r="26" spans="1:8" ht="31.5">
      <c r="A26" s="194" t="s">
        <v>320</v>
      </c>
      <c r="B26" s="237" t="s">
        <v>321</v>
      </c>
      <c r="C26" s="316">
        <v>14</v>
      </c>
      <c r="D26" s="317">
        <v>11</v>
      </c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24</v>
      </c>
      <c r="D27" s="317">
        <v>33</v>
      </c>
      <c r="E27" s="236" t="s">
        <v>104</v>
      </c>
      <c r="F27" s="238" t="s">
        <v>326</v>
      </c>
      <c r="G27" s="628">
        <f>SUM(G22:G26)</f>
        <v>17</v>
      </c>
      <c r="H27" s="629">
        <f>SUM(H22:H26)</f>
        <v>13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141</v>
      </c>
      <c r="D29" s="629">
        <f>SUM(D25:D28)</f>
        <v>77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26369</v>
      </c>
      <c r="D31" s="635">
        <f>D29+D22</f>
        <v>26773</v>
      </c>
      <c r="E31" s="251" t="s">
        <v>824</v>
      </c>
      <c r="F31" s="266" t="s">
        <v>331</v>
      </c>
      <c r="G31" s="253">
        <f>G16+G18+G27</f>
        <v>28106</v>
      </c>
      <c r="H31" s="254">
        <f>H16+H18+H27</f>
        <v>27208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1737</v>
      </c>
      <c r="D33" s="244">
        <f>IF((H31-D31)&gt;0,H31-D31,0)</f>
        <v>435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26369</v>
      </c>
      <c r="D36" s="637">
        <f>D31-D34+D35</f>
        <v>26773</v>
      </c>
      <c r="E36" s="262" t="s">
        <v>346</v>
      </c>
      <c r="F36" s="256" t="s">
        <v>347</v>
      </c>
      <c r="G36" s="267">
        <f>G35-G34+G31</f>
        <v>28106</v>
      </c>
      <c r="H36" s="268">
        <f>H35-H34+H31</f>
        <v>27208</v>
      </c>
    </row>
    <row r="37" spans="1:8">
      <c r="A37" s="261" t="s">
        <v>348</v>
      </c>
      <c r="B37" s="231" t="s">
        <v>349</v>
      </c>
      <c r="C37" s="634">
        <f>IF((G36-C36)&gt;0,G36-C36,0)</f>
        <v>1737</v>
      </c>
      <c r="D37" s="635">
        <f>IF((H36-D36)&gt;0,H36-D36,0)</f>
        <v>435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1737</v>
      </c>
      <c r="D42" s="244">
        <f>+IF((H36-D36-D38)&gt;0,H36-D36-D38,0)</f>
        <v>435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1737</v>
      </c>
      <c r="D44" s="268">
        <f>IF(H42=0,IF(D42-D43&gt;0,D42-D43+H43,0),IF(H42-H43&lt;0,H43-H42+D42,0))</f>
        <v>435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28106</v>
      </c>
      <c r="D45" s="631">
        <f>D36+D38+D42</f>
        <v>27208</v>
      </c>
      <c r="E45" s="270" t="s">
        <v>373</v>
      </c>
      <c r="F45" s="272" t="s">
        <v>374</v>
      </c>
      <c r="G45" s="630">
        <f>G42+G36</f>
        <v>28106</v>
      </c>
      <c r="H45" s="631">
        <f>H42+H36</f>
        <v>27208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27.10.2023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>
      <selection activeCell="H49" sqref="H4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30.09.2023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30586</v>
      </c>
      <c r="D11" s="196">
        <v>29741</v>
      </c>
      <c r="E11" s="177"/>
      <c r="F11" s="177"/>
    </row>
    <row r="12" spans="1:13">
      <c r="A12" s="277" t="s">
        <v>380</v>
      </c>
      <c r="B12" s="178" t="s">
        <v>381</v>
      </c>
      <c r="C12" s="197">
        <v>-21718</v>
      </c>
      <c r="D12" s="196">
        <v>-24400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-5008</v>
      </c>
      <c r="D14" s="196">
        <v>-4625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682</v>
      </c>
      <c r="D15" s="196">
        <v>576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-52</v>
      </c>
      <c r="D16" s="196">
        <v>-36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-9</v>
      </c>
      <c r="D18" s="196">
        <v>-26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-140</v>
      </c>
      <c r="D20" s="196">
        <v>-105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4341</v>
      </c>
      <c r="D21" s="659">
        <f>SUM(D11:D20)</f>
        <v>1125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-3017</v>
      </c>
      <c r="D23" s="196">
        <v>-1398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-2741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-5758</v>
      </c>
      <c r="D33" s="659">
        <f>SUM(D23:D32)</f>
        <v>-1398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1680</v>
      </c>
      <c r="D37" s="196">
        <v>1122</v>
      </c>
      <c r="E37" s="177"/>
      <c r="F37" s="177"/>
    </row>
    <row r="38" spans="1:13">
      <c r="A38" s="277" t="s">
        <v>429</v>
      </c>
      <c r="B38" s="178" t="s">
        <v>430</v>
      </c>
      <c r="C38" s="197">
        <v>-1122</v>
      </c>
      <c r="D38" s="196">
        <v>-463</v>
      </c>
      <c r="E38" s="177"/>
      <c r="F38" s="177"/>
    </row>
    <row r="39" spans="1:13">
      <c r="A39" s="277" t="s">
        <v>431</v>
      </c>
      <c r="B39" s="178" t="s">
        <v>432</v>
      </c>
      <c r="C39" s="197">
        <v>-155</v>
      </c>
      <c r="D39" s="196">
        <v>-161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-86</v>
      </c>
      <c r="D40" s="196">
        <v>-11</v>
      </c>
      <c r="E40" s="177"/>
      <c r="F40" s="177"/>
    </row>
    <row r="41" spans="1:13">
      <c r="A41" s="277" t="s">
        <v>435</v>
      </c>
      <c r="B41" s="178" t="s">
        <v>436</v>
      </c>
      <c r="C41" s="197">
        <v>-557</v>
      </c>
      <c r="D41" s="196">
        <v>-909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-240</v>
      </c>
      <c r="D43" s="661">
        <f>SUM(D35:D42)</f>
        <v>-422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-1657</v>
      </c>
      <c r="D44" s="307">
        <f>D43+D33+D21</f>
        <v>-695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4085</v>
      </c>
      <c r="D45" s="309">
        <v>3962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2428</v>
      </c>
      <c r="D46" s="311">
        <f>D45+D44</f>
        <v>3267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27.10.2023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>
      <selection activeCell="I20" sqref="I20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30.09.2023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13785</v>
      </c>
      <c r="G13" s="584">
        <f>'1-Баланс'!H24</f>
        <v>0</v>
      </c>
      <c r="H13" s="585"/>
      <c r="I13" s="584">
        <f>'1-Баланс'!H29+'1-Баланс'!H32</f>
        <v>3413</v>
      </c>
      <c r="J13" s="584">
        <f>'1-Баланс'!H30+'1-Баланс'!H33</f>
        <v>0</v>
      </c>
      <c r="K13" s="585"/>
      <c r="L13" s="584">
        <f>SUM(C13:K13)</f>
        <v>32657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13785</v>
      </c>
      <c r="G17" s="653">
        <f t="shared" si="2"/>
        <v>0</v>
      </c>
      <c r="H17" s="653">
        <f t="shared" si="2"/>
        <v>0</v>
      </c>
      <c r="I17" s="653">
        <f t="shared" si="2"/>
        <v>3413</v>
      </c>
      <c r="J17" s="653">
        <f t="shared" si="2"/>
        <v>0</v>
      </c>
      <c r="K17" s="653">
        <f t="shared" si="2"/>
        <v>0</v>
      </c>
      <c r="L17" s="584">
        <f t="shared" si="1"/>
        <v>32657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1737</v>
      </c>
      <c r="J18" s="584">
        <f>+'1-Баланс'!G33</f>
        <v>0</v>
      </c>
      <c r="K18" s="585"/>
      <c r="L18" s="584">
        <f t="shared" si="1"/>
        <v>1737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13</v>
      </c>
      <c r="I19" s="168">
        <f t="shared" si="3"/>
        <v>-584</v>
      </c>
      <c r="J19" s="168">
        <f>J20+J21</f>
        <v>0</v>
      </c>
      <c r="K19" s="168">
        <f t="shared" si="3"/>
        <v>0</v>
      </c>
      <c r="L19" s="584">
        <f t="shared" si="1"/>
        <v>-571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-571</v>
      </c>
      <c r="J20" s="316"/>
      <c r="K20" s="316"/>
      <c r="L20" s="584">
        <f>SUM(C20:K20)</f>
        <v>-571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>
        <v>13</v>
      </c>
      <c r="I21" s="316">
        <v>-13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13785</v>
      </c>
      <c r="G31" s="653">
        <f t="shared" si="6"/>
        <v>0</v>
      </c>
      <c r="H31" s="653">
        <f t="shared" si="6"/>
        <v>13</v>
      </c>
      <c r="I31" s="653">
        <f t="shared" si="6"/>
        <v>4566</v>
      </c>
      <c r="J31" s="653">
        <f t="shared" si="6"/>
        <v>0</v>
      </c>
      <c r="K31" s="653">
        <f t="shared" si="6"/>
        <v>0</v>
      </c>
      <c r="L31" s="584">
        <f t="shared" si="1"/>
        <v>33823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13785</v>
      </c>
      <c r="G34" s="587">
        <f t="shared" si="7"/>
        <v>0</v>
      </c>
      <c r="H34" s="587">
        <f t="shared" si="7"/>
        <v>13</v>
      </c>
      <c r="I34" s="587">
        <f t="shared" si="7"/>
        <v>4566</v>
      </c>
      <c r="J34" s="587">
        <f t="shared" si="7"/>
        <v>0</v>
      </c>
      <c r="K34" s="587">
        <f t="shared" si="7"/>
        <v>0</v>
      </c>
      <c r="L34" s="651">
        <f t="shared" si="1"/>
        <v>33823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27.10.2023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A134" sqref="A13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30.09.2023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27.10.2023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topLeftCell="A4" zoomScaleNormal="85" zoomScaleSheetLayoutView="100" workbookViewId="0">
      <selection activeCell="R11" sqref="R11:R1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5118</v>
      </c>
      <c r="L12" s="328">
        <v>515</v>
      </c>
      <c r="M12" s="328"/>
      <c r="N12" s="329">
        <f t="shared" ref="N12:N42" si="4">K12+L12-M12</f>
        <v>5633</v>
      </c>
      <c r="O12" s="328"/>
      <c r="P12" s="328"/>
      <c r="Q12" s="329">
        <f t="shared" si="0"/>
        <v>5633</v>
      </c>
      <c r="R12" s="340">
        <f t="shared" si="1"/>
        <v>7136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35938</v>
      </c>
      <c r="E13" s="328">
        <v>5126</v>
      </c>
      <c r="F13" s="328"/>
      <c r="G13" s="329">
        <f t="shared" si="2"/>
        <v>41064</v>
      </c>
      <c r="H13" s="328"/>
      <c r="I13" s="328"/>
      <c r="J13" s="329">
        <f t="shared" si="3"/>
        <v>41064</v>
      </c>
      <c r="K13" s="328">
        <v>28437</v>
      </c>
      <c r="L13" s="328">
        <v>1420</v>
      </c>
      <c r="M13" s="328"/>
      <c r="N13" s="329">
        <f t="shared" si="4"/>
        <v>29857</v>
      </c>
      <c r="O13" s="328"/>
      <c r="P13" s="328"/>
      <c r="Q13" s="329">
        <f t="shared" si="0"/>
        <v>29857</v>
      </c>
      <c r="R13" s="340">
        <f t="shared" si="1"/>
        <v>11207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1012</v>
      </c>
      <c r="E15" s="328"/>
      <c r="F15" s="328">
        <v>149</v>
      </c>
      <c r="G15" s="329">
        <f t="shared" si="2"/>
        <v>863</v>
      </c>
      <c r="H15" s="328"/>
      <c r="I15" s="328"/>
      <c r="J15" s="329">
        <f t="shared" si="3"/>
        <v>863</v>
      </c>
      <c r="K15" s="328">
        <v>629</v>
      </c>
      <c r="L15" s="328">
        <v>115</v>
      </c>
      <c r="M15" s="328">
        <v>149</v>
      </c>
      <c r="N15" s="329">
        <f t="shared" si="4"/>
        <v>595</v>
      </c>
      <c r="O15" s="328"/>
      <c r="P15" s="328"/>
      <c r="Q15" s="329">
        <f t="shared" si="0"/>
        <v>595</v>
      </c>
      <c r="R15" s="340">
        <f t="shared" si="1"/>
        <v>268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854</v>
      </c>
      <c r="E16" s="328">
        <v>7</v>
      </c>
      <c r="F16" s="328"/>
      <c r="G16" s="329">
        <f t="shared" si="2"/>
        <v>861</v>
      </c>
      <c r="H16" s="328"/>
      <c r="I16" s="328"/>
      <c r="J16" s="329">
        <f t="shared" si="3"/>
        <v>861</v>
      </c>
      <c r="K16" s="328">
        <v>666</v>
      </c>
      <c r="L16" s="328">
        <v>36</v>
      </c>
      <c r="M16" s="328"/>
      <c r="N16" s="329">
        <f t="shared" si="4"/>
        <v>702</v>
      </c>
      <c r="O16" s="328"/>
      <c r="P16" s="328"/>
      <c r="Q16" s="329">
        <f t="shared" si="0"/>
        <v>702</v>
      </c>
      <c r="R16" s="340">
        <f t="shared" si="1"/>
        <v>159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4574</v>
      </c>
      <c r="E17" s="328">
        <v>3443</v>
      </c>
      <c r="F17" s="328">
        <v>5133</v>
      </c>
      <c r="G17" s="329">
        <f t="shared" si="2"/>
        <v>2884</v>
      </c>
      <c r="H17" s="328"/>
      <c r="I17" s="328"/>
      <c r="J17" s="329">
        <f t="shared" si="3"/>
        <v>2884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2884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1009</v>
      </c>
      <c r="L18" s="328">
        <v>235</v>
      </c>
      <c r="M18" s="328"/>
      <c r="N18" s="329">
        <f t="shared" si="4"/>
        <v>1244</v>
      </c>
      <c r="O18" s="328"/>
      <c r="P18" s="328"/>
      <c r="Q18" s="329">
        <f t="shared" si="0"/>
        <v>1244</v>
      </c>
      <c r="R18" s="340">
        <f t="shared" si="1"/>
        <v>1256</v>
      </c>
    </row>
    <row r="19" spans="1:18">
      <c r="A19" s="339"/>
      <c r="B19" s="322" t="s">
        <v>544</v>
      </c>
      <c r="C19" s="156" t="s">
        <v>545</v>
      </c>
      <c r="D19" s="330">
        <f>SUM(D11:D18)</f>
        <v>58145</v>
      </c>
      <c r="E19" s="330">
        <f>SUM(E11:E18)</f>
        <v>8576</v>
      </c>
      <c r="F19" s="330">
        <f>SUM(F11:F18)</f>
        <v>5282</v>
      </c>
      <c r="G19" s="329">
        <f t="shared" si="2"/>
        <v>61439</v>
      </c>
      <c r="H19" s="330">
        <f>SUM(H11:H18)</f>
        <v>0</v>
      </c>
      <c r="I19" s="330">
        <f>SUM(I11:I18)</f>
        <v>0</v>
      </c>
      <c r="J19" s="329">
        <f t="shared" si="3"/>
        <v>61439</v>
      </c>
      <c r="K19" s="330">
        <f>SUM(K11:K18)</f>
        <v>35859</v>
      </c>
      <c r="L19" s="330">
        <f>SUM(L11:L18)</f>
        <v>2321</v>
      </c>
      <c r="M19" s="330">
        <f>SUM(M11:M18)</f>
        <v>149</v>
      </c>
      <c r="N19" s="329">
        <f t="shared" si="4"/>
        <v>38031</v>
      </c>
      <c r="O19" s="330">
        <f>SUM(O11:O18)</f>
        <v>0</v>
      </c>
      <c r="P19" s="330">
        <f>SUM(P11:P18)</f>
        <v>0</v>
      </c>
      <c r="Q19" s="329">
        <f t="shared" si="0"/>
        <v>38031</v>
      </c>
      <c r="R19" s="340">
        <f t="shared" si="1"/>
        <v>23408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956</v>
      </c>
      <c r="F35" s="324">
        <f t="shared" si="9"/>
        <v>0</v>
      </c>
      <c r="G35" s="329">
        <f t="shared" si="2"/>
        <v>956</v>
      </c>
      <c r="H35" s="324">
        <f t="shared" si="9"/>
        <v>0</v>
      </c>
      <c r="I35" s="324">
        <f t="shared" si="9"/>
        <v>0</v>
      </c>
      <c r="J35" s="329">
        <f t="shared" si="3"/>
        <v>956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956</v>
      </c>
    </row>
    <row r="36" spans="1:18">
      <c r="A36" s="339"/>
      <c r="B36" s="321" t="s">
        <v>121</v>
      </c>
      <c r="C36" s="152" t="s">
        <v>569</v>
      </c>
      <c r="D36" s="328"/>
      <c r="E36" s="328">
        <v>956</v>
      </c>
      <c r="F36" s="328"/>
      <c r="G36" s="329">
        <f t="shared" si="2"/>
        <v>956</v>
      </c>
      <c r="H36" s="328"/>
      <c r="I36" s="328"/>
      <c r="J36" s="329">
        <f t="shared" si="3"/>
        <v>956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956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1</v>
      </c>
      <c r="E41" s="330">
        <f t="shared" ref="E41:P41" si="10">E30+E35+E40</f>
        <v>956</v>
      </c>
      <c r="F41" s="330">
        <f t="shared" si="10"/>
        <v>0</v>
      </c>
      <c r="G41" s="329">
        <f t="shared" si="2"/>
        <v>957</v>
      </c>
      <c r="H41" s="330">
        <f t="shared" si="10"/>
        <v>0</v>
      </c>
      <c r="I41" s="330">
        <f t="shared" si="10"/>
        <v>0</v>
      </c>
      <c r="J41" s="329">
        <f t="shared" si="3"/>
        <v>957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957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59346</v>
      </c>
      <c r="E43" s="349">
        <f>E19+E20+E22+E28+E41+E42</f>
        <v>9532</v>
      </c>
      <c r="F43" s="349">
        <f t="shared" ref="F43:R43" si="11">F19+F20+F22+F28+F41+F42</f>
        <v>5282</v>
      </c>
      <c r="G43" s="349">
        <f t="shared" si="11"/>
        <v>63596</v>
      </c>
      <c r="H43" s="349">
        <f t="shared" si="11"/>
        <v>0</v>
      </c>
      <c r="I43" s="349">
        <f t="shared" si="11"/>
        <v>0</v>
      </c>
      <c r="J43" s="349">
        <f t="shared" si="11"/>
        <v>63596</v>
      </c>
      <c r="K43" s="349">
        <f t="shared" si="11"/>
        <v>37059</v>
      </c>
      <c r="L43" s="349">
        <f t="shared" si="11"/>
        <v>2321</v>
      </c>
      <c r="M43" s="349">
        <f t="shared" si="11"/>
        <v>149</v>
      </c>
      <c r="N43" s="349">
        <f t="shared" si="11"/>
        <v>39231</v>
      </c>
      <c r="O43" s="349">
        <f t="shared" si="11"/>
        <v>0</v>
      </c>
      <c r="P43" s="349">
        <f t="shared" si="11"/>
        <v>0</v>
      </c>
      <c r="Q43" s="349">
        <f t="shared" si="11"/>
        <v>39231</v>
      </c>
      <c r="R43" s="350">
        <f t="shared" si="11"/>
        <v>24365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27.10.2023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/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2539</v>
      </c>
      <c r="D26" s="362">
        <f>SUM(D27:D29)</f>
        <v>0</v>
      </c>
      <c r="E26" s="369">
        <f>SUM(E27:E29)</f>
        <v>2539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2539</v>
      </c>
      <c r="D28" s="368"/>
      <c r="E28" s="369">
        <f t="shared" si="0"/>
        <v>2539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4121</v>
      </c>
      <c r="D30" s="368"/>
      <c r="E30" s="369">
        <f t="shared" si="0"/>
        <v>4121</v>
      </c>
      <c r="F30" s="133"/>
    </row>
    <row r="31" spans="1:6">
      <c r="A31" s="370" t="s">
        <v>625</v>
      </c>
      <c r="B31" s="135" t="s">
        <v>626</v>
      </c>
      <c r="C31" s="368">
        <v>465</v>
      </c>
      <c r="D31" s="368"/>
      <c r="E31" s="369">
        <f t="shared" si="0"/>
        <v>465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184</v>
      </c>
      <c r="D35" s="362">
        <f>SUM(D36:D39)</f>
        <v>0</v>
      </c>
      <c r="E35" s="369">
        <f>SUM(E36:E39)</f>
        <v>184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146</v>
      </c>
      <c r="D37" s="368"/>
      <c r="E37" s="369">
        <f t="shared" si="0"/>
        <v>146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38</v>
      </c>
      <c r="D39" s="368"/>
      <c r="E39" s="369">
        <f t="shared" si="0"/>
        <v>38</v>
      </c>
      <c r="F39" s="133"/>
    </row>
    <row r="40" spans="1:27">
      <c r="A40" s="370" t="s">
        <v>643</v>
      </c>
      <c r="B40" s="135" t="s">
        <v>644</v>
      </c>
      <c r="C40" s="362">
        <f>SUM(C41:C44)</f>
        <v>162</v>
      </c>
      <c r="D40" s="362">
        <f>SUM(D41:D44)</f>
        <v>0</v>
      </c>
      <c r="E40" s="369">
        <f>SUM(E41:E44)</f>
        <v>162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162</v>
      </c>
      <c r="D44" s="368"/>
      <c r="E44" s="369">
        <f t="shared" si="0"/>
        <v>162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7471</v>
      </c>
      <c r="D45" s="438">
        <f>D26+D30+D31+D33+D32+D34+D35+D40</f>
        <v>0</v>
      </c>
      <c r="E45" s="439">
        <f>E26+E30+E31+E33+E32+E34+E35+E40</f>
        <v>7471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7471</v>
      </c>
      <c r="D46" s="444">
        <f>D45+D23+D21+D11</f>
        <v>0</v>
      </c>
      <c r="E46" s="445">
        <f>E45+E23+E21+E11</f>
        <v>7471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3890</v>
      </c>
      <c r="D58" s="138">
        <f>D59+D61</f>
        <v>0</v>
      </c>
      <c r="E58" s="136">
        <f t="shared" si="1"/>
        <v>3890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3890</v>
      </c>
      <c r="D59" s="197"/>
      <c r="E59" s="136">
        <f t="shared" si="1"/>
        <v>3890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1127</v>
      </c>
      <c r="D66" s="197"/>
      <c r="E66" s="136">
        <f t="shared" si="1"/>
        <v>1127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5017</v>
      </c>
      <c r="D68" s="435">
        <f>D54+D58+D63+D64+D65+D66</f>
        <v>0</v>
      </c>
      <c r="E68" s="436">
        <f t="shared" si="1"/>
        <v>5017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204</v>
      </c>
      <c r="D70" s="197"/>
      <c r="E70" s="136">
        <f t="shared" si="1"/>
        <v>204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17</v>
      </c>
      <c r="D73" s="137">
        <f>SUM(D74:D76)</f>
        <v>0</v>
      </c>
      <c r="E73" s="137">
        <f>SUM(E74:E76)</f>
        <v>17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17</v>
      </c>
      <c r="D74" s="197"/>
      <c r="E74" s="136">
        <f t="shared" si="1"/>
        <v>17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432</v>
      </c>
      <c r="D82" s="138">
        <f>SUM(D83:D86)</f>
        <v>0</v>
      </c>
      <c r="E82" s="138">
        <f>SUM(E83:E86)</f>
        <v>432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432</v>
      </c>
      <c r="D85" s="197"/>
      <c r="E85" s="136">
        <f t="shared" si="1"/>
        <v>432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4603</v>
      </c>
      <c r="D87" s="134">
        <f>SUM(D88:D92)+D96</f>
        <v>0</v>
      </c>
      <c r="E87" s="134">
        <f>SUM(E88:E92)+E96</f>
        <v>4603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3584</v>
      </c>
      <c r="D89" s="197"/>
      <c r="E89" s="136">
        <f t="shared" si="1"/>
        <v>3584</v>
      </c>
      <c r="F89" s="196"/>
    </row>
    <row r="90" spans="1:6">
      <c r="A90" s="370" t="s">
        <v>723</v>
      </c>
      <c r="B90" s="135" t="s">
        <v>724</v>
      </c>
      <c r="C90" s="197">
        <v>102</v>
      </c>
      <c r="D90" s="197"/>
      <c r="E90" s="136">
        <f t="shared" si="1"/>
        <v>102</v>
      </c>
      <c r="F90" s="196"/>
    </row>
    <row r="91" spans="1:6">
      <c r="A91" s="370" t="s">
        <v>725</v>
      </c>
      <c r="B91" s="135" t="s">
        <v>726</v>
      </c>
      <c r="C91" s="197">
        <v>662</v>
      </c>
      <c r="D91" s="197"/>
      <c r="E91" s="136">
        <f t="shared" si="1"/>
        <v>662</v>
      </c>
      <c r="F91" s="196"/>
    </row>
    <row r="92" spans="1:6">
      <c r="A92" s="370" t="s">
        <v>727</v>
      </c>
      <c r="B92" s="135" t="s">
        <v>728</v>
      </c>
      <c r="C92" s="138">
        <f>SUM(C93:C95)</f>
        <v>82</v>
      </c>
      <c r="D92" s="138">
        <f>SUM(D93:D95)</f>
        <v>0</v>
      </c>
      <c r="E92" s="138">
        <f>SUM(E93:E95)</f>
        <v>82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82</v>
      </c>
      <c r="D95" s="197"/>
      <c r="E95" s="136">
        <f t="shared" si="1"/>
        <v>82</v>
      </c>
      <c r="F95" s="196"/>
    </row>
    <row r="96" spans="1:6">
      <c r="A96" s="370" t="s">
        <v>733</v>
      </c>
      <c r="B96" s="135" t="s">
        <v>734</v>
      </c>
      <c r="C96" s="197">
        <v>173</v>
      </c>
      <c r="D96" s="197"/>
      <c r="E96" s="136">
        <f t="shared" si="1"/>
        <v>173</v>
      </c>
      <c r="F96" s="196"/>
    </row>
    <row r="97" spans="1:27">
      <c r="A97" s="370" t="s">
        <v>735</v>
      </c>
      <c r="B97" s="135" t="s">
        <v>736</v>
      </c>
      <c r="C97" s="197">
        <v>529</v>
      </c>
      <c r="D97" s="197"/>
      <c r="E97" s="136">
        <f t="shared" si="1"/>
        <v>529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5581</v>
      </c>
      <c r="D98" s="433">
        <f>D87+D82+D77+D73+D97</f>
        <v>0</v>
      </c>
      <c r="E98" s="433">
        <f>E87+E82+E77+E73+E97</f>
        <v>5581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10802</v>
      </c>
      <c r="D99" s="427">
        <f>D98+D70+D68</f>
        <v>0</v>
      </c>
      <c r="E99" s="427">
        <f>E98+E70+E68</f>
        <v>10802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27.10.2023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G30" sqref="G30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27.10.2023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2023-10-30T07:19:36Z</dcterms:modified>
</cp:coreProperties>
</file>